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xWindow="0" yWindow="0" windowWidth="25600" windowHeight="19020" tabRatio="500" firstSheet="4" activeTab="7"/>
  </bookViews>
  <sheets>
    <sheet name="Bronco" sheetId="1" r:id="rId1"/>
    <sheet name="Sensitivity Report 1" sheetId="5" r:id="rId2"/>
    <sheet name="Luigi" sheetId="4" r:id="rId3"/>
    <sheet name="Sensitivity Report 2" sheetId="8" r:id="rId4"/>
    <sheet name="ModifiedLuigi" sheetId="6" r:id="rId5"/>
    <sheet name="Sensitivity Report 3" sheetId="10" r:id="rId6"/>
    <sheet name="Omaha" sheetId="9" r:id="rId7"/>
    <sheet name="Omaha (2)" sheetId="11" r:id="rId8"/>
  </sheets>
  <definedNames>
    <definedName name="solver_adj" localSheetId="0" hidden="1">Bronco!$C$10:$K$11,Bronco!$C$15:$E$16</definedName>
    <definedName name="solver_adj" localSheetId="2" hidden="1">Luigi!$B$7:$D$7</definedName>
    <definedName name="solver_adj" localSheetId="4" hidden="1">ModifiedLuigi!$B$7:$D$7,ModifiedLuigi!$H$6:$J$8</definedName>
    <definedName name="solver_adj" localSheetId="6" hidden="1">Omaha!$B$9:$C$10,Omaha!$F$9:$G$10</definedName>
    <definedName name="solver_adj" localSheetId="7" hidden="1">'Omaha (2)'!$B$9:$C$10,'Omaha (2)'!$F$9:$G$10,'Omaha (2)'!$J$10</definedName>
    <definedName name="solver_cvg" localSheetId="0" hidden="1">0.0001</definedName>
    <definedName name="solver_cvg" localSheetId="2" hidden="1">0.0001</definedName>
    <definedName name="solver_cvg" localSheetId="4" hidden="1">0.0001</definedName>
    <definedName name="solver_cvg" localSheetId="6" hidden="1">0.0001</definedName>
    <definedName name="solver_cvg" localSheetId="7" hidden="1">0.0001</definedName>
    <definedName name="solver_drv" localSheetId="0" hidden="1">1</definedName>
    <definedName name="solver_drv" localSheetId="2" hidden="1">1</definedName>
    <definedName name="solver_drv" localSheetId="4" hidden="1">1</definedName>
    <definedName name="solver_drv" localSheetId="6" hidden="1">1</definedName>
    <definedName name="solver_drv" localSheetId="7" hidden="1">1</definedName>
    <definedName name="solver_eng" localSheetId="0" hidden="1">2</definedName>
    <definedName name="solver_eng" localSheetId="2" hidden="1">2</definedName>
    <definedName name="solver_eng" localSheetId="4" hidden="1">2</definedName>
    <definedName name="solver_eng" localSheetId="6" hidden="1">2</definedName>
    <definedName name="solver_eng" localSheetId="7" hidden="1">2</definedName>
    <definedName name="solver_itr" localSheetId="0" hidden="1">2147483647</definedName>
    <definedName name="solver_itr" localSheetId="2" hidden="1">2147483647</definedName>
    <definedName name="solver_itr" localSheetId="4" hidden="1">2147483647</definedName>
    <definedName name="solver_itr" localSheetId="6" hidden="1">2147483647</definedName>
    <definedName name="solver_itr" localSheetId="7" hidden="1">2147483647</definedName>
    <definedName name="solver_lhs1" localSheetId="0" hidden="1">Bronco!$B$27:$B$32</definedName>
    <definedName name="solver_lhs1" localSheetId="2" hidden="1">Luigi!$B$10:$B$12</definedName>
    <definedName name="solver_lhs1" localSheetId="4" hidden="1">ModifiedLuigi!$B$10:$B$12</definedName>
    <definedName name="solver_lhs1" localSheetId="6" hidden="1">Omaha!$B$24:$C$25</definedName>
    <definedName name="solver_lhs1" localSheetId="7" hidden="1">'Omaha (2)'!$B$24:$C$25</definedName>
    <definedName name="solver_lhs2" localSheetId="0" hidden="1">Bronco!$C$19:$C$24</definedName>
    <definedName name="solver_lhs2" localSheetId="6" hidden="1">Omaha!$C$15:$C$16</definedName>
    <definedName name="solver_lhs2" localSheetId="7" hidden="1">'Omaha (2)'!$C$15:$C$16</definedName>
    <definedName name="solver_lhs3" localSheetId="0" hidden="1">Bronco!$G$19:$G$24</definedName>
    <definedName name="solver_lhs3" localSheetId="6" hidden="1">Omaha!$C$19</definedName>
    <definedName name="solver_lhs3" localSheetId="7" hidden="1">'Omaha (2)'!$C$19</definedName>
    <definedName name="solver_lhs4" localSheetId="6" hidden="1">Omaha!$C$20</definedName>
    <definedName name="solver_lhs4" localSheetId="7" hidden="1">'Omaha (2)'!$C$20</definedName>
    <definedName name="solver_lhs5" localSheetId="7" hidden="1">'Omaha (2)'!$C$27</definedName>
    <definedName name="solver_lin" localSheetId="0" hidden="1">1</definedName>
    <definedName name="solver_lin" localSheetId="2" hidden="1">1</definedName>
    <definedName name="solver_lin" localSheetId="4" hidden="1">1</definedName>
    <definedName name="solver_lin" localSheetId="6" hidden="1">1</definedName>
    <definedName name="solver_lin" localSheetId="7" hidden="1">1</definedName>
    <definedName name="solver_mip" localSheetId="0" hidden="1">2147483647</definedName>
    <definedName name="solver_mip" localSheetId="2" hidden="1">2147483647</definedName>
    <definedName name="solver_mip" localSheetId="4" hidden="1">2147483647</definedName>
    <definedName name="solver_mip" localSheetId="6" hidden="1">2147483647</definedName>
    <definedName name="solver_mip" localSheetId="7" hidden="1">2147483647</definedName>
    <definedName name="solver_mni" localSheetId="0" hidden="1">30</definedName>
    <definedName name="solver_mni" localSheetId="2" hidden="1">30</definedName>
    <definedName name="solver_mni" localSheetId="4" hidden="1">30</definedName>
    <definedName name="solver_mni" localSheetId="6" hidden="1">30</definedName>
    <definedName name="solver_mni" localSheetId="7" hidden="1">30</definedName>
    <definedName name="solver_mrt" localSheetId="0" hidden="1">0.075</definedName>
    <definedName name="solver_mrt" localSheetId="2" hidden="1">0.075</definedName>
    <definedName name="solver_mrt" localSheetId="4" hidden="1">0.075</definedName>
    <definedName name="solver_mrt" localSheetId="6" hidden="1">0.075</definedName>
    <definedName name="solver_mrt" localSheetId="7" hidden="1">0.075</definedName>
    <definedName name="solver_msl" localSheetId="0" hidden="1">2</definedName>
    <definedName name="solver_msl" localSheetId="2" hidden="1">2</definedName>
    <definedName name="solver_msl" localSheetId="4" hidden="1">2</definedName>
    <definedName name="solver_msl" localSheetId="6" hidden="1">2</definedName>
    <definedName name="solver_msl" localSheetId="7" hidden="1">2</definedName>
    <definedName name="solver_neg" localSheetId="0" hidden="1">1</definedName>
    <definedName name="solver_neg" localSheetId="2" hidden="1">1</definedName>
    <definedName name="solver_neg" localSheetId="4" hidden="1">1</definedName>
    <definedName name="solver_neg" localSheetId="6" hidden="1">1</definedName>
    <definedName name="solver_neg" localSheetId="7" hidden="1">1</definedName>
    <definedName name="solver_nod" localSheetId="0" hidden="1">2147483647</definedName>
    <definedName name="solver_nod" localSheetId="2" hidden="1">2147483647</definedName>
    <definedName name="solver_nod" localSheetId="4" hidden="1">2147483647</definedName>
    <definedName name="solver_nod" localSheetId="6" hidden="1">2147483647</definedName>
    <definedName name="solver_nod" localSheetId="7" hidden="1">2147483647</definedName>
    <definedName name="solver_num" localSheetId="0" hidden="1">3</definedName>
    <definedName name="solver_num" localSheetId="2" hidden="1">1</definedName>
    <definedName name="solver_num" localSheetId="4" hidden="1">1</definedName>
    <definedName name="solver_num" localSheetId="6" hidden="1">4</definedName>
    <definedName name="solver_num" localSheetId="7" hidden="1">5</definedName>
    <definedName name="solver_opt" localSheetId="0" hidden="1">Bronco!$H$15</definedName>
    <definedName name="solver_opt" localSheetId="2" hidden="1">Luigi!$H$2</definedName>
    <definedName name="solver_opt" localSheetId="4" hidden="1">ModifiedLuigi!$H$2</definedName>
    <definedName name="solver_opt" localSheetId="6" hidden="1">Omaha!$J$6</definedName>
    <definedName name="solver_opt" localSheetId="7" hidden="1">'Omaha (2)'!$J$6</definedName>
    <definedName name="solver_pre" localSheetId="0" hidden="1">0.000001</definedName>
    <definedName name="solver_pre" localSheetId="2" hidden="1">0.000001</definedName>
    <definedName name="solver_pre" localSheetId="4" hidden="1">0.000001</definedName>
    <definedName name="solver_pre" localSheetId="6" hidden="1">0.000001</definedName>
    <definedName name="solver_pre" localSheetId="7" hidden="1">0.000001</definedName>
    <definedName name="solver_rbv" localSheetId="0" hidden="1">1</definedName>
    <definedName name="solver_rbv" localSheetId="2" hidden="1">1</definedName>
    <definedName name="solver_rbv" localSheetId="4" hidden="1">1</definedName>
    <definedName name="solver_rbv" localSheetId="6" hidden="1">1</definedName>
    <definedName name="solver_rbv" localSheetId="7" hidden="1">1</definedName>
    <definedName name="solver_rel1" localSheetId="0" hidden="1">1</definedName>
    <definedName name="solver_rel1" localSheetId="2" hidden="1">1</definedName>
    <definedName name="solver_rel1" localSheetId="4" hidden="1">1</definedName>
    <definedName name="solver_rel1" localSheetId="6" hidden="1">1</definedName>
    <definedName name="solver_rel1" localSheetId="7" hidden="1">1</definedName>
    <definedName name="solver_rel2" localSheetId="0" hidden="1">2</definedName>
    <definedName name="solver_rel2" localSheetId="6" hidden="1">1</definedName>
    <definedName name="solver_rel2" localSheetId="7" hidden="1">1</definedName>
    <definedName name="solver_rel3" localSheetId="0" hidden="1">2</definedName>
    <definedName name="solver_rel3" localSheetId="6" hidden="1">3</definedName>
    <definedName name="solver_rel3" localSheetId="7" hidden="1">3</definedName>
    <definedName name="solver_rel4" localSheetId="6" hidden="1">1</definedName>
    <definedName name="solver_rel4" localSheetId="7" hidden="1">1</definedName>
    <definedName name="solver_rel5" localSheetId="7" hidden="1">2</definedName>
    <definedName name="solver_rhs1" localSheetId="0" hidden="1">Bronco!$D$27:$D$32</definedName>
    <definedName name="solver_rhs1" localSheetId="2" hidden="1">Luigi!$D$10:$D$12</definedName>
    <definedName name="solver_rhs1" localSheetId="4" hidden="1">ModifiedLuigi!$D$10:$D$12</definedName>
    <definedName name="solver_rhs1" localSheetId="6" hidden="1">Omaha!$F$24:$G$25</definedName>
    <definedName name="solver_rhs1" localSheetId="7" hidden="1">'Omaha (2)'!$F$24:$G$25</definedName>
    <definedName name="solver_rhs2" localSheetId="0" hidden="1">Bronco!$E$19:$E$24</definedName>
    <definedName name="solver_rhs2" localSheetId="6" hidden="1">Omaha!$E$15:$E$16</definedName>
    <definedName name="solver_rhs2" localSheetId="7" hidden="1">'Omaha (2)'!$E$15:$E$16</definedName>
    <definedName name="solver_rhs3" localSheetId="0" hidden="1">Bronco!$I$19:$I$24</definedName>
    <definedName name="solver_rhs3" localSheetId="6" hidden="1">Omaha!$E$19</definedName>
    <definedName name="solver_rhs3" localSheetId="7" hidden="1">'Omaha (2)'!$E$19</definedName>
    <definedName name="solver_rhs4" localSheetId="6" hidden="1">Omaha!$E$20</definedName>
    <definedName name="solver_rhs4" localSheetId="7" hidden="1">'Omaha (2)'!$E$20</definedName>
    <definedName name="solver_rhs5" localSheetId="7" hidden="1">'Omaha (2)'!$E$27</definedName>
    <definedName name="solver_rlx" localSheetId="0" hidden="1">1</definedName>
    <definedName name="solver_rlx" localSheetId="2" hidden="1">2</definedName>
    <definedName name="solver_rlx" localSheetId="4" hidden="1">2</definedName>
    <definedName name="solver_rlx" localSheetId="6" hidden="1">2</definedName>
    <definedName name="solver_rlx" localSheetId="7" hidden="1">2</definedName>
    <definedName name="solver_rsd" localSheetId="0" hidden="1">0</definedName>
    <definedName name="solver_rsd" localSheetId="2" hidden="1">0</definedName>
    <definedName name="solver_rsd" localSheetId="4" hidden="1">0</definedName>
    <definedName name="solver_rsd" localSheetId="6" hidden="1">0</definedName>
    <definedName name="solver_rsd" localSheetId="7" hidden="1">0</definedName>
    <definedName name="solver_scl" localSheetId="0" hidden="1">2</definedName>
    <definedName name="solver_scl" localSheetId="2" hidden="1">1</definedName>
    <definedName name="solver_scl" localSheetId="4" hidden="1">1</definedName>
    <definedName name="solver_scl" localSheetId="6" hidden="1">1</definedName>
    <definedName name="solver_scl" localSheetId="7" hidden="1">1</definedName>
    <definedName name="solver_sho" localSheetId="0" hidden="1">2</definedName>
    <definedName name="solver_sho" localSheetId="2" hidden="1">2</definedName>
    <definedName name="solver_sho" localSheetId="4" hidden="1">2</definedName>
    <definedName name="solver_sho" localSheetId="6" hidden="1">2</definedName>
    <definedName name="solver_sho" localSheetId="7" hidden="1">2</definedName>
    <definedName name="solver_ssz" localSheetId="0" hidden="1">100</definedName>
    <definedName name="solver_ssz" localSheetId="2" hidden="1">100</definedName>
    <definedName name="solver_ssz" localSheetId="4" hidden="1">100</definedName>
    <definedName name="solver_ssz" localSheetId="6" hidden="1">100</definedName>
    <definedName name="solver_ssz" localSheetId="7" hidden="1">100</definedName>
    <definedName name="solver_tim" localSheetId="0" hidden="1">2147483647</definedName>
    <definedName name="solver_tim" localSheetId="2" hidden="1">2147483647</definedName>
    <definedName name="solver_tim" localSheetId="4" hidden="1">2147483647</definedName>
    <definedName name="solver_tim" localSheetId="6" hidden="1">2147483647</definedName>
    <definedName name="solver_tim" localSheetId="7" hidden="1">2147483647</definedName>
    <definedName name="solver_tol" localSheetId="0" hidden="1">0.01</definedName>
    <definedName name="solver_tol" localSheetId="2" hidden="1">0.01</definedName>
    <definedName name="solver_tol" localSheetId="4" hidden="1">0.01</definedName>
    <definedName name="solver_tol" localSheetId="6" hidden="1">0.01</definedName>
    <definedName name="solver_tol" localSheetId="7" hidden="1">0.01</definedName>
    <definedName name="solver_typ" localSheetId="0" hidden="1">2</definedName>
    <definedName name="solver_typ" localSheetId="2" hidden="1">1</definedName>
    <definedName name="solver_typ" localSheetId="4" hidden="1">1</definedName>
    <definedName name="solver_typ" localSheetId="6" hidden="1">1</definedName>
    <definedName name="solver_typ" localSheetId="7" hidden="1">1</definedName>
    <definedName name="solver_val" localSheetId="0" hidden="1">0</definedName>
    <definedName name="solver_val" localSheetId="2" hidden="1">0</definedName>
    <definedName name="solver_val" localSheetId="4" hidden="1">0</definedName>
    <definedName name="solver_val" localSheetId="6" hidden="1">0</definedName>
    <definedName name="solver_val" localSheetId="7" hidden="1">0</definedName>
    <definedName name="solver_ver" localSheetId="0" hidden="1">2</definedName>
    <definedName name="solver_ver" localSheetId="2" hidden="1">2</definedName>
    <definedName name="solver_ver" localSheetId="4" hidden="1">2</definedName>
    <definedName name="solver_ver" localSheetId="6" hidden="1">2</definedName>
    <definedName name="solver_ver" localSheetId="7" hidden="1">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5" i="11" l="1"/>
  <c r="B24" i="11"/>
  <c r="J4" i="11"/>
  <c r="G25" i="11"/>
  <c r="F25" i="11"/>
  <c r="C25" i="11"/>
  <c r="G24" i="11"/>
  <c r="F24" i="11"/>
  <c r="C24" i="11"/>
  <c r="F11" i="11"/>
  <c r="G11" i="11"/>
  <c r="E20" i="11"/>
  <c r="C20" i="11"/>
  <c r="H9" i="11"/>
  <c r="H10" i="11"/>
  <c r="E19" i="11"/>
  <c r="C19" i="11"/>
  <c r="B11" i="11"/>
  <c r="C11" i="11"/>
  <c r="E16" i="11"/>
  <c r="C16" i="11"/>
  <c r="D9" i="11"/>
  <c r="D10" i="11"/>
  <c r="E15" i="11"/>
  <c r="C15" i="11"/>
  <c r="J3" i="11"/>
  <c r="J6" i="11"/>
  <c r="G25" i="9"/>
  <c r="F25" i="9"/>
  <c r="G24" i="9"/>
  <c r="F24" i="9"/>
  <c r="C25" i="9"/>
  <c r="B25" i="9"/>
  <c r="C24" i="9"/>
  <c r="B24" i="9"/>
  <c r="F11" i="9"/>
  <c r="G11" i="9"/>
  <c r="E20" i="9"/>
  <c r="C20" i="9"/>
  <c r="H9" i="9"/>
  <c r="H10" i="9"/>
  <c r="E19" i="9"/>
  <c r="C19" i="9"/>
  <c r="B11" i="9"/>
  <c r="C11" i="9"/>
  <c r="E16" i="9"/>
  <c r="C16" i="9"/>
  <c r="D9" i="9"/>
  <c r="D10" i="9"/>
  <c r="E15" i="9"/>
  <c r="C15" i="9"/>
  <c r="J4" i="9"/>
  <c r="J3" i="9"/>
  <c r="J6" i="9"/>
  <c r="H15" i="6"/>
  <c r="I15" i="6"/>
  <c r="J15" i="6"/>
  <c r="H16" i="6"/>
  <c r="I16" i="6"/>
  <c r="J16" i="6"/>
  <c r="I14" i="6"/>
  <c r="J14" i="6"/>
  <c r="H14" i="6"/>
  <c r="J13" i="6"/>
  <c r="I13" i="6"/>
  <c r="H13" i="6"/>
  <c r="D32" i="1"/>
  <c r="D31" i="1"/>
  <c r="D30" i="1"/>
  <c r="D29" i="1"/>
  <c r="D28" i="1"/>
  <c r="D27" i="1"/>
  <c r="B32" i="1"/>
  <c r="B31" i="1"/>
  <c r="B30" i="1"/>
  <c r="B29" i="1"/>
  <c r="B28" i="1"/>
  <c r="B27" i="1"/>
  <c r="H2" i="6"/>
  <c r="H9" i="6"/>
  <c r="K6" i="6"/>
  <c r="D10" i="6"/>
  <c r="I9" i="6"/>
  <c r="K7" i="6"/>
  <c r="D11" i="6"/>
  <c r="J9" i="6"/>
  <c r="K8" i="6"/>
  <c r="D12" i="6"/>
  <c r="J5" i="6"/>
  <c r="I5" i="6"/>
  <c r="H5" i="6"/>
  <c r="B12" i="6"/>
  <c r="B11" i="6"/>
  <c r="B10" i="6"/>
  <c r="B11" i="4"/>
  <c r="D11" i="4"/>
  <c r="B12" i="4"/>
  <c r="D12" i="4"/>
  <c r="D10" i="4"/>
  <c r="B10" i="4"/>
  <c r="H2" i="4"/>
  <c r="G24" i="1"/>
  <c r="I24" i="1"/>
  <c r="I23" i="1"/>
  <c r="G23" i="1"/>
  <c r="G22" i="1"/>
  <c r="I22" i="1"/>
  <c r="I21" i="1"/>
  <c r="G21" i="1"/>
  <c r="G20" i="1"/>
  <c r="I20" i="1"/>
  <c r="I19" i="1"/>
  <c r="G19" i="1"/>
  <c r="E24" i="1"/>
  <c r="C24" i="1"/>
  <c r="E23" i="1"/>
  <c r="C23" i="1"/>
  <c r="E22" i="1"/>
  <c r="C22" i="1"/>
  <c r="E21" i="1"/>
  <c r="C21" i="1"/>
  <c r="E20" i="1"/>
  <c r="C20" i="1"/>
  <c r="E19" i="1"/>
  <c r="C19" i="1"/>
  <c r="H15" i="1"/>
</calcChain>
</file>

<file path=xl/sharedStrings.xml><?xml version="1.0" encoding="utf-8"?>
<sst xmlns="http://schemas.openxmlformats.org/spreadsheetml/2006/main" count="373" uniqueCount="128">
  <si>
    <t>Bronco Lawn Mowers</t>
  </si>
  <si>
    <t>Demand</t>
  </si>
  <si>
    <t>Capacity</t>
  </si>
  <si>
    <t>April</t>
  </si>
  <si>
    <t>May</t>
  </si>
  <si>
    <t>June</t>
  </si>
  <si>
    <t>Gas</t>
  </si>
  <si>
    <t>Electric</t>
  </si>
  <si>
    <t>Inv. Cost:</t>
  </si>
  <si>
    <t>Inc. prod.</t>
  </si>
  <si>
    <t>Dec. prod.</t>
  </si>
  <si>
    <t>Production</t>
  </si>
  <si>
    <t>March</t>
  </si>
  <si>
    <t>Increase</t>
  </si>
  <si>
    <t>Decrease</t>
  </si>
  <si>
    <t>Inventory</t>
  </si>
  <si>
    <t>Minimize:</t>
  </si>
  <si>
    <t>Production levels</t>
  </si>
  <si>
    <t>=</t>
  </si>
  <si>
    <t>Elec</t>
  </si>
  <si>
    <t>Flow</t>
  </si>
  <si>
    <t>Cell</t>
  </si>
  <si>
    <t>Name</t>
  </si>
  <si>
    <t xml:space="preserve"> Variable Cells </t>
  </si>
  <si>
    <t>Constraints</t>
  </si>
  <si>
    <t>Microsoft Excel 14.0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</si>
  <si>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</si>
  <si>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</si>
  <si>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</si>
  <si>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</si>
  <si>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</si>
  <si>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</si>
  <si>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</si>
  <si>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Shadow</t>
  </si>
  <si>
    <t>Price</t>
  </si>
  <si>
    <t>Constraint</t>
  </si>
  <si>
    <t>R.H. Side</t>
  </si>
  <si>
    <t>Luigi's Soup</t>
  </si>
  <si>
    <t>Tomato</t>
  </si>
  <si>
    <t>Minestrone</t>
  </si>
  <si>
    <t>Chicken</t>
  </si>
  <si>
    <t>Cooking</t>
  </si>
  <si>
    <t>Cooling</t>
  </si>
  <si>
    <t>Canning</t>
  </si>
  <si>
    <t>Available</t>
  </si>
  <si>
    <t>Profit:</t>
  </si>
  <si>
    <t>Manufacture:</t>
  </si>
  <si>
    <t>Constraints:</t>
  </si>
  <si>
    <t>&lt;=</t>
  </si>
  <si>
    <t>Worksheet: [hw05.xlsx]Luigi</t>
  </si>
  <si>
    <t>Report Created: 2/21/2011 5:33:20 PM</t>
  </si>
  <si>
    <t>$B$7</t>
  </si>
  <si>
    <t>Manufacture: Tomato</t>
  </si>
  <si>
    <t>$C$7</t>
  </si>
  <si>
    <t>Manufacture: Minestrone</t>
  </si>
  <si>
    <t>$D$7</t>
  </si>
  <si>
    <t>Manufacture: Chicken</t>
  </si>
  <si>
    <t>$B$10</t>
  </si>
  <si>
    <t>Cooking Constraints:</t>
  </si>
  <si>
    <t>$B$11</t>
  </si>
  <si>
    <t>Cooling Constraints:</t>
  </si>
  <si>
    <t>$B$12</t>
  </si>
  <si>
    <t>Canning Constraints:</t>
  </si>
  <si>
    <t>From:</t>
  </si>
  <si>
    <t>To</t>
  </si>
  <si>
    <t>Transfer cost:</t>
  </si>
  <si>
    <t>Sum:</t>
  </si>
  <si>
    <t>Worksheet: [hw05.xlsx]ModifiedLuigi</t>
  </si>
  <si>
    <t>$H$6</t>
  </si>
  <si>
    <t>Cooking Cooking</t>
  </si>
  <si>
    <t>$I$6</t>
  </si>
  <si>
    <t>Cooking Cooling</t>
  </si>
  <si>
    <t>$J$6</t>
  </si>
  <si>
    <t>Cooking Canning</t>
  </si>
  <si>
    <t>$H$7</t>
  </si>
  <si>
    <t>Cooling Cooking</t>
  </si>
  <si>
    <t>$I$7</t>
  </si>
  <si>
    <t>Cooling Cooling</t>
  </si>
  <si>
    <t>$J$7</t>
  </si>
  <si>
    <t>Cooling Canning</t>
  </si>
  <si>
    <t>$H$8</t>
  </si>
  <si>
    <t>Canning Cooking</t>
  </si>
  <si>
    <t>$I$8</t>
  </si>
  <si>
    <t>Canning Cooling</t>
  </si>
  <si>
    <t>$J$8</t>
  </si>
  <si>
    <t>Canning Canning</t>
  </si>
  <si>
    <t>Report Created: 2/21/2011 5:43:44 PM</t>
  </si>
  <si>
    <t>In hours:</t>
  </si>
  <si>
    <t>Omaha</t>
  </si>
  <si>
    <t>Light-roast</t>
  </si>
  <si>
    <t>Dark-roast</t>
  </si>
  <si>
    <t>Arabica</t>
  </si>
  <si>
    <t>Robusta</t>
  </si>
  <si>
    <t>Mello-Glow</t>
  </si>
  <si>
    <t>Espresso</t>
  </si>
  <si>
    <t>Cost:</t>
  </si>
  <si>
    <t>Revenue:</t>
  </si>
  <si>
    <t>Max dark:</t>
  </si>
  <si>
    <t>Max robusta:</t>
  </si>
  <si>
    <t>Min dark:</t>
  </si>
  <si>
    <t>&gt;=</t>
  </si>
  <si>
    <t>Capacities:</t>
  </si>
  <si>
    <t>Worksheet: [hw05.xlsx]Omaha</t>
  </si>
  <si>
    <t>Report Created: 3/3/2011 7:08:20 PM</t>
  </si>
  <si>
    <t>Variable Cells</t>
  </si>
  <si>
    <t>$B$9</t>
  </si>
  <si>
    <t>Light-roast Arabica</t>
  </si>
  <si>
    <t>$C$9</t>
  </si>
  <si>
    <t>Light-roast Robusta</t>
  </si>
  <si>
    <t>Dark-roast Arabica</t>
  </si>
  <si>
    <t>$C$10</t>
  </si>
  <si>
    <t>Dark-roast Robusta</t>
  </si>
  <si>
    <t>$F$9</t>
  </si>
  <si>
    <t>$G$9</t>
  </si>
  <si>
    <t>$F$10</t>
  </si>
  <si>
    <t>$G$10</t>
  </si>
  <si>
    <t>$B$24</t>
  </si>
  <si>
    <t>$C$24</t>
  </si>
  <si>
    <t>$B$25</t>
  </si>
  <si>
    <t>$C$25</t>
  </si>
  <si>
    <t>$C$15</t>
  </si>
  <si>
    <t>Max dark: Robusta</t>
  </si>
  <si>
    <t>$C$16</t>
  </si>
  <si>
    <t>Max robusta: Robusta</t>
  </si>
  <si>
    <t>$C$19</t>
  </si>
  <si>
    <t>Min dark: Robusta</t>
  </si>
  <si>
    <t>$C$20</t>
  </si>
  <si>
    <t>New product: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</si>
</sst>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scheme val="minor"/>
    </font>
    <font>
      <b/>
      <sz val="12"/>
      <color indexed="18"/>
      <name val="Calibri"/>
      <family val="2"/>
      <scheme val="minor"/>
    </font>
    <font>
      <i/>
      <sz val="12"/>
      <color theme="1"/>
      <name val="Calibri"/>
      <scheme val="minor"/>
    </font>
    <font>
      <b/>
      <sz val="12"/>
      <color indexed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center"/>
    </xf>
    <xf numFmtId="0" fontId="5" fillId="2" borderId="1" xfId="0" applyFont="1" applyFill="1" applyBorder="1"/>
    <xf numFmtId="0" fontId="0" fillId="2" borderId="1" xfId="0" applyFill="1" applyBorder="1"/>
    <xf numFmtId="0" fontId="0" fillId="0" borderId="4" xfId="0" applyFill="1" applyBorder="1" applyAlignment="1"/>
    <xf numFmtId="0" fontId="0" fillId="0" borderId="5" xfId="0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2" fontId="0" fillId="0" borderId="0" xfId="0" applyNumberFormat="1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/>
    <xf numFmtId="0" fontId="0" fillId="0" borderId="0" xfId="0" applyFill="1"/>
    <xf numFmtId="0" fontId="0" fillId="0" borderId="1" xfId="0" applyFill="1" applyBorder="1"/>
    <xf numFmtId="1" fontId="0" fillId="0" borderId="0" xfId="0" applyNumberFormat="1"/>
    <xf numFmtId="0" fontId="7" fillId="0" borderId="0" xfId="0" applyFont="1" applyAlignment="1">
      <alignment horizontal="center"/>
    </xf>
    <xf numFmtId="2" fontId="0" fillId="2" borderId="1" xfId="0" applyNumberFormat="1" applyFill="1" applyBorder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2" fontId="0" fillId="2" borderId="6" xfId="0" applyNumberFormat="1" applyFill="1" applyBorder="1"/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C27" sqref="C27:C32"/>
    </sheetView>
  </sheetViews>
  <sheetFormatPr baseColWidth="10" defaultRowHeight="15" x14ac:dyDescent="0"/>
  <sheetData>
    <row r="1" spans="1:11">
      <c r="A1" s="21" t="s">
        <v>0</v>
      </c>
      <c r="B1" s="21"/>
    </row>
    <row r="3" spans="1:11">
      <c r="B3" s="19" t="s">
        <v>1</v>
      </c>
      <c r="C3" s="19"/>
      <c r="D3" s="19"/>
      <c r="E3" s="19" t="s">
        <v>2</v>
      </c>
      <c r="F3" s="19"/>
      <c r="G3" s="19"/>
    </row>
    <row r="4" spans="1:11">
      <c r="B4" s="4" t="s">
        <v>3</v>
      </c>
      <c r="C4" s="4" t="s">
        <v>4</v>
      </c>
      <c r="D4" s="4" t="s">
        <v>5</v>
      </c>
      <c r="E4" s="4" t="s">
        <v>3</v>
      </c>
      <c r="F4" s="4" t="s">
        <v>4</v>
      </c>
      <c r="G4" s="4" t="s">
        <v>5</v>
      </c>
      <c r="I4" s="5" t="s">
        <v>8</v>
      </c>
      <c r="J4">
        <v>15</v>
      </c>
    </row>
    <row r="5" spans="1:11">
      <c r="A5" t="s">
        <v>6</v>
      </c>
      <c r="B5">
        <v>680</v>
      </c>
      <c r="C5">
        <v>720</v>
      </c>
      <c r="D5">
        <v>900</v>
      </c>
      <c r="E5">
        <v>800</v>
      </c>
      <c r="F5">
        <v>800</v>
      </c>
      <c r="G5">
        <v>800</v>
      </c>
      <c r="I5" s="5" t="s">
        <v>9</v>
      </c>
      <c r="J5">
        <v>20</v>
      </c>
    </row>
    <row r="6" spans="1:11">
      <c r="A6" t="s">
        <v>7</v>
      </c>
      <c r="B6">
        <v>500</v>
      </c>
      <c r="C6">
        <v>600</v>
      </c>
      <c r="D6">
        <v>700</v>
      </c>
      <c r="E6">
        <v>650</v>
      </c>
      <c r="F6">
        <v>650</v>
      </c>
      <c r="G6">
        <v>650</v>
      </c>
      <c r="I6" s="5" t="s">
        <v>10</v>
      </c>
      <c r="J6">
        <v>10</v>
      </c>
    </row>
    <row r="8" spans="1:11">
      <c r="B8" s="19" t="s">
        <v>11</v>
      </c>
      <c r="C8" s="19"/>
      <c r="D8" s="19"/>
      <c r="E8" s="19"/>
      <c r="F8" s="19" t="s">
        <v>13</v>
      </c>
      <c r="G8" s="19"/>
      <c r="H8" s="19"/>
      <c r="I8" s="19" t="s">
        <v>14</v>
      </c>
      <c r="J8" s="19"/>
      <c r="K8" s="19"/>
    </row>
    <row r="9" spans="1:11">
      <c r="B9" s="6" t="s">
        <v>12</v>
      </c>
      <c r="C9" s="6" t="s">
        <v>3</v>
      </c>
      <c r="D9" s="6" t="s">
        <v>4</v>
      </c>
      <c r="E9" s="6" t="s">
        <v>5</v>
      </c>
      <c r="F9" s="6" t="s">
        <v>3</v>
      </c>
      <c r="G9" s="6" t="s">
        <v>4</v>
      </c>
      <c r="H9" s="6" t="s">
        <v>5</v>
      </c>
      <c r="I9" s="6" t="s">
        <v>3</v>
      </c>
      <c r="J9" s="6" t="s">
        <v>4</v>
      </c>
      <c r="K9" s="6" t="s">
        <v>5</v>
      </c>
    </row>
    <row r="10" spans="1:11">
      <c r="A10" t="s">
        <v>6</v>
      </c>
      <c r="B10">
        <v>600</v>
      </c>
      <c r="C10" s="7">
        <v>700</v>
      </c>
      <c r="D10" s="7">
        <v>800</v>
      </c>
      <c r="E10" s="7">
        <v>800</v>
      </c>
      <c r="F10" s="8">
        <v>99.999999999999986</v>
      </c>
      <c r="G10" s="8">
        <v>100.00000000000001</v>
      </c>
      <c r="H10" s="8">
        <v>0</v>
      </c>
      <c r="I10" s="8">
        <v>0</v>
      </c>
      <c r="J10" s="8">
        <v>0</v>
      </c>
      <c r="K10" s="8">
        <v>0</v>
      </c>
    </row>
    <row r="11" spans="1:11">
      <c r="A11" t="s">
        <v>7</v>
      </c>
      <c r="B11">
        <v>700</v>
      </c>
      <c r="C11" s="7">
        <v>600</v>
      </c>
      <c r="D11" s="7">
        <v>600</v>
      </c>
      <c r="E11" s="7">
        <v>600</v>
      </c>
      <c r="F11" s="8">
        <v>0</v>
      </c>
      <c r="G11" s="8">
        <v>0</v>
      </c>
      <c r="H11" s="8">
        <v>0</v>
      </c>
      <c r="I11" s="8">
        <v>100</v>
      </c>
      <c r="J11" s="8">
        <v>0</v>
      </c>
      <c r="K11" s="8">
        <v>0</v>
      </c>
    </row>
    <row r="13" spans="1:11">
      <c r="C13" s="19" t="s">
        <v>15</v>
      </c>
      <c r="D13" s="19"/>
      <c r="E13" s="19"/>
    </row>
    <row r="14" spans="1:11">
      <c r="B14" s="6" t="s">
        <v>12</v>
      </c>
      <c r="C14" s="6" t="s">
        <v>3</v>
      </c>
      <c r="D14" s="6" t="s">
        <v>4</v>
      </c>
      <c r="E14" s="6" t="s">
        <v>5</v>
      </c>
    </row>
    <row r="15" spans="1:11">
      <c r="A15" t="s">
        <v>6</v>
      </c>
      <c r="B15">
        <v>0</v>
      </c>
      <c r="C15" s="8">
        <v>19.999999999999986</v>
      </c>
      <c r="D15" s="8">
        <v>99.999999999999972</v>
      </c>
      <c r="E15" s="8">
        <v>0</v>
      </c>
      <c r="G15" t="s">
        <v>16</v>
      </c>
      <c r="H15" s="8">
        <f>SUM(C15:E16)*J4+SUM(F10:H11)*J5+SUM(I10:K11)*J6</f>
        <v>9800</v>
      </c>
    </row>
    <row r="16" spans="1:11">
      <c r="A16" t="s">
        <v>7</v>
      </c>
      <c r="B16">
        <v>0</v>
      </c>
      <c r="C16" s="8">
        <v>100</v>
      </c>
      <c r="D16" s="8">
        <v>100</v>
      </c>
      <c r="E16" s="8">
        <v>0</v>
      </c>
    </row>
    <row r="18" spans="1:9">
      <c r="A18" s="19" t="s">
        <v>17</v>
      </c>
      <c r="B18" s="19"/>
      <c r="C18" s="19"/>
      <c r="D18" s="19"/>
      <c r="E18" s="19"/>
      <c r="G18" s="19" t="s">
        <v>20</v>
      </c>
      <c r="H18" s="20"/>
      <c r="I18" s="20"/>
    </row>
    <row r="19" spans="1:9">
      <c r="A19" t="s">
        <v>3</v>
      </c>
      <c r="B19" t="s">
        <v>6</v>
      </c>
      <c r="C19">
        <f>B10+F10-I10</f>
        <v>700</v>
      </c>
      <c r="D19" s="2" t="s">
        <v>18</v>
      </c>
      <c r="E19">
        <f>C10</f>
        <v>700</v>
      </c>
      <c r="G19">
        <f>C10+B15-B5</f>
        <v>20</v>
      </c>
      <c r="H19" s="2" t="s">
        <v>18</v>
      </c>
      <c r="I19">
        <f>C15</f>
        <v>19.999999999999986</v>
      </c>
    </row>
    <row r="20" spans="1:9">
      <c r="B20" t="s">
        <v>19</v>
      </c>
      <c r="C20">
        <f>B11+F11-I11</f>
        <v>600</v>
      </c>
      <c r="D20" s="2" t="s">
        <v>18</v>
      </c>
      <c r="E20">
        <f>C11</f>
        <v>600</v>
      </c>
      <c r="G20">
        <f>C11+B16-B6</f>
        <v>100</v>
      </c>
      <c r="H20" s="2" t="s">
        <v>18</v>
      </c>
      <c r="I20">
        <f>C16</f>
        <v>100</v>
      </c>
    </row>
    <row r="21" spans="1:9">
      <c r="A21" t="s">
        <v>4</v>
      </c>
      <c r="B21" t="s">
        <v>6</v>
      </c>
      <c r="C21">
        <f>C10+G10-J10</f>
        <v>800</v>
      </c>
      <c r="D21" s="2" t="s">
        <v>18</v>
      </c>
      <c r="E21">
        <f>D10</f>
        <v>800</v>
      </c>
      <c r="G21">
        <f>C15+D10-C5</f>
        <v>100</v>
      </c>
      <c r="H21" s="2" t="s">
        <v>18</v>
      </c>
      <c r="I21">
        <f>D15</f>
        <v>99.999999999999972</v>
      </c>
    </row>
    <row r="22" spans="1:9">
      <c r="B22" t="s">
        <v>19</v>
      </c>
      <c r="C22">
        <f>C11+G11-J11</f>
        <v>600</v>
      </c>
      <c r="D22" s="2" t="s">
        <v>18</v>
      </c>
      <c r="E22">
        <f>D11</f>
        <v>600</v>
      </c>
      <c r="G22">
        <f>C16+D11-C6</f>
        <v>100</v>
      </c>
      <c r="H22" s="2" t="s">
        <v>18</v>
      </c>
      <c r="I22">
        <f>D16</f>
        <v>100</v>
      </c>
    </row>
    <row r="23" spans="1:9">
      <c r="A23" t="s">
        <v>5</v>
      </c>
      <c r="B23" t="s">
        <v>6</v>
      </c>
      <c r="C23">
        <f>D10+H10-K10</f>
        <v>800</v>
      </c>
      <c r="D23" s="2" t="s">
        <v>18</v>
      </c>
      <c r="E23">
        <f>E10</f>
        <v>800</v>
      </c>
      <c r="G23">
        <f>D15+E10-D5</f>
        <v>0</v>
      </c>
      <c r="H23" s="2" t="s">
        <v>18</v>
      </c>
      <c r="I23">
        <f>E15</f>
        <v>0</v>
      </c>
    </row>
    <row r="24" spans="1:9">
      <c r="B24" t="s">
        <v>19</v>
      </c>
      <c r="C24">
        <f>D11+H11-K11</f>
        <v>600</v>
      </c>
      <c r="D24" s="2" t="s">
        <v>18</v>
      </c>
      <c r="E24">
        <f>E11</f>
        <v>600</v>
      </c>
      <c r="G24">
        <f>D16+E11-D6</f>
        <v>0</v>
      </c>
      <c r="H24" s="2" t="s">
        <v>18</v>
      </c>
      <c r="I24">
        <f>E16</f>
        <v>0</v>
      </c>
    </row>
    <row r="26" spans="1:9">
      <c r="B26" s="19" t="s">
        <v>2</v>
      </c>
      <c r="C26" s="19"/>
      <c r="D26" s="19"/>
    </row>
    <row r="27" spans="1:9">
      <c r="A27" s="14" t="s">
        <v>3</v>
      </c>
      <c r="B27">
        <f>C10</f>
        <v>700</v>
      </c>
      <c r="C27" s="3" t="s">
        <v>48</v>
      </c>
      <c r="D27">
        <f>E5</f>
        <v>800</v>
      </c>
    </row>
    <row r="28" spans="1:9">
      <c r="A28" s="14"/>
      <c r="B28" s="14">
        <f t="shared" ref="B28" si="0">C11</f>
        <v>600</v>
      </c>
      <c r="C28" s="3" t="s">
        <v>48</v>
      </c>
      <c r="D28" s="14">
        <f t="shared" ref="D28" si="1">E6</f>
        <v>650</v>
      </c>
    </row>
    <row r="29" spans="1:9">
      <c r="A29" s="14" t="s">
        <v>4</v>
      </c>
      <c r="B29" s="14">
        <f>D10</f>
        <v>800</v>
      </c>
      <c r="C29" s="3" t="s">
        <v>48</v>
      </c>
      <c r="D29" s="14">
        <f>F5</f>
        <v>800</v>
      </c>
    </row>
    <row r="30" spans="1:9">
      <c r="A30" s="14"/>
      <c r="B30" s="14">
        <f t="shared" ref="B30" si="2">D11</f>
        <v>600</v>
      </c>
      <c r="C30" s="3" t="s">
        <v>48</v>
      </c>
      <c r="D30" s="14">
        <f t="shared" ref="D30" si="3">F6</f>
        <v>650</v>
      </c>
    </row>
    <row r="31" spans="1:9">
      <c r="A31" s="14" t="s">
        <v>5</v>
      </c>
      <c r="B31" s="14">
        <f>E10</f>
        <v>800</v>
      </c>
      <c r="C31" s="3" t="s">
        <v>48</v>
      </c>
      <c r="D31" s="14">
        <f>G5</f>
        <v>800</v>
      </c>
    </row>
    <row r="32" spans="1:9">
      <c r="B32" s="14">
        <f>E11</f>
        <v>600</v>
      </c>
      <c r="C32" s="3" t="s">
        <v>48</v>
      </c>
      <c r="D32" s="14">
        <f>G6</f>
        <v>650</v>
      </c>
    </row>
  </sheetData>
  <mergeCells count="10">
    <mergeCell ref="B26:D26"/>
    <mergeCell ref="C13:E13"/>
    <mergeCell ref="A18:E18"/>
    <mergeCell ref="G18:I18"/>
    <mergeCell ref="A1:B1"/>
    <mergeCell ref="B3:D3"/>
    <mergeCell ref="E3:G3"/>
    <mergeCell ref="B8:E8"/>
    <mergeCell ref="F8:H8"/>
    <mergeCell ref="I8:K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sqref="A1:A3"/>
    </sheetView>
  </sheetViews>
  <sheetFormatPr baseColWidth="10" defaultRowHeight="15" x14ac:dyDescent="0"/>
  <cols>
    <col min="1" max="1" width="2.33203125" customWidth="1"/>
    <col min="2" max="2" width="6.33203125" bestFit="1" customWidth="1"/>
    <col min="3" max="3" width="22.1640625" bestFit="1" customWidth="1"/>
    <col min="4" max="4" width="12.1640625" bestFit="1" customWidth="1"/>
    <col min="5" max="5" width="12.83203125" bestFit="1" customWidth="1"/>
    <col min="6" max="6" width="10.1640625" bestFit="1" customWidth="1"/>
    <col min="7" max="8" width="12.1640625" bestFit="1" customWidth="1"/>
  </cols>
  <sheetData>
    <row r="1" spans="1:8">
      <c r="A1" s="1" t="s">
        <v>25</v>
      </c>
    </row>
    <row r="2" spans="1:8">
      <c r="A2" s="1" t="s">
        <v>49</v>
      </c>
    </row>
    <row r="3" spans="1:8">
      <c r="A3" s="1" t="s">
        <v>50</v>
      </c>
    </row>
    <row r="6" spans="1:8" ht="16" thickBot="1">
      <c r="A6" t="s">
        <v>23</v>
      </c>
    </row>
    <row r="7" spans="1:8">
      <c r="B7" s="11"/>
      <c r="C7" s="11"/>
      <c r="D7" s="11" t="s">
        <v>26</v>
      </c>
      <c r="E7" s="11" t="s">
        <v>28</v>
      </c>
      <c r="F7" s="11" t="s">
        <v>30</v>
      </c>
      <c r="G7" s="11" t="s">
        <v>32</v>
      </c>
      <c r="H7" s="11" t="s">
        <v>32</v>
      </c>
    </row>
    <row r="8" spans="1:8" ht="16" thickBot="1">
      <c r="B8" s="12" t="s">
        <v>21</v>
      </c>
      <c r="C8" s="12" t="s">
        <v>22</v>
      </c>
      <c r="D8" s="12" t="s">
        <v>27</v>
      </c>
      <c r="E8" s="12" t="s">
        <v>29</v>
      </c>
      <c r="F8" s="12" t="s">
        <v>31</v>
      </c>
      <c r="G8" s="12" t="s">
        <v>13</v>
      </c>
      <c r="H8" s="12" t="s">
        <v>14</v>
      </c>
    </row>
    <row r="9" spans="1:8">
      <c r="B9" s="10" t="s">
        <v>51</v>
      </c>
      <c r="C9" s="10" t="s">
        <v>52</v>
      </c>
      <c r="D9" s="10">
        <v>208.33333333333331</v>
      </c>
      <c r="E9" s="10">
        <v>0</v>
      </c>
      <c r="F9" s="10">
        <v>0.8</v>
      </c>
      <c r="G9" s="10">
        <v>1E+30</v>
      </c>
      <c r="H9" s="10">
        <v>0.16571428571428565</v>
      </c>
    </row>
    <row r="10" spans="1:8">
      <c r="B10" s="10" t="s">
        <v>53</v>
      </c>
      <c r="C10" s="10" t="s">
        <v>54</v>
      </c>
      <c r="D10" s="10">
        <v>0</v>
      </c>
      <c r="E10" s="10">
        <v>-0.19333333333333325</v>
      </c>
      <c r="F10" s="10">
        <v>0.74</v>
      </c>
      <c r="G10" s="10">
        <v>0.19333333333333325</v>
      </c>
      <c r="H10" s="10">
        <v>1E+30</v>
      </c>
    </row>
    <row r="11" spans="1:8" ht="16" thickBot="1">
      <c r="B11" s="9" t="s">
        <v>55</v>
      </c>
      <c r="C11" s="9" t="s">
        <v>56</v>
      </c>
      <c r="D11" s="9">
        <v>0</v>
      </c>
      <c r="E11" s="9">
        <v>-0.89000000000000012</v>
      </c>
      <c r="F11" s="9">
        <v>0.31000000000000005</v>
      </c>
      <c r="G11" s="9">
        <v>0.89000000000000012</v>
      </c>
      <c r="H11" s="9">
        <v>1E+30</v>
      </c>
    </row>
    <row r="13" spans="1:8" ht="16" thickBot="1">
      <c r="A13" t="s">
        <v>24</v>
      </c>
    </row>
    <row r="14" spans="1:8">
      <c r="B14" s="11"/>
      <c r="C14" s="11"/>
      <c r="D14" s="11" t="s">
        <v>26</v>
      </c>
      <c r="E14" s="11" t="s">
        <v>33</v>
      </c>
      <c r="F14" s="11" t="s">
        <v>35</v>
      </c>
      <c r="G14" s="11" t="s">
        <v>32</v>
      </c>
      <c r="H14" s="11" t="s">
        <v>32</v>
      </c>
    </row>
    <row r="15" spans="1:8" ht="16" thickBot="1">
      <c r="B15" s="12" t="s">
        <v>21</v>
      </c>
      <c r="C15" s="12" t="s">
        <v>22</v>
      </c>
      <c r="D15" s="12" t="s">
        <v>27</v>
      </c>
      <c r="E15" s="12" t="s">
        <v>34</v>
      </c>
      <c r="F15" s="12" t="s">
        <v>36</v>
      </c>
      <c r="G15" s="12" t="s">
        <v>13</v>
      </c>
      <c r="H15" s="12" t="s">
        <v>14</v>
      </c>
    </row>
    <row r="16" spans="1:8">
      <c r="B16" s="10" t="s">
        <v>57</v>
      </c>
      <c r="C16" s="10" t="s">
        <v>58</v>
      </c>
      <c r="D16" s="10">
        <v>2500</v>
      </c>
      <c r="E16" s="10">
        <v>6.6666666666666666E-2</v>
      </c>
      <c r="F16" s="10">
        <v>2500</v>
      </c>
      <c r="G16" s="10">
        <v>3500.0000000000005</v>
      </c>
      <c r="H16" s="10">
        <v>2500</v>
      </c>
    </row>
    <row r="17" spans="2:8">
      <c r="B17" s="10" t="s">
        <v>59</v>
      </c>
      <c r="C17" s="10" t="s">
        <v>60</v>
      </c>
      <c r="D17" s="10">
        <v>833.33333333333326</v>
      </c>
      <c r="E17" s="10">
        <v>0</v>
      </c>
      <c r="F17" s="10">
        <v>2000</v>
      </c>
      <c r="G17" s="10">
        <v>1E+30</v>
      </c>
      <c r="H17" s="10">
        <v>1166.6666666666667</v>
      </c>
    </row>
    <row r="18" spans="2:8" ht="16" thickBot="1">
      <c r="B18" s="9" t="s">
        <v>61</v>
      </c>
      <c r="C18" s="9" t="s">
        <v>62</v>
      </c>
      <c r="D18" s="9">
        <v>416.66666666666663</v>
      </c>
      <c r="E18" s="9">
        <v>0</v>
      </c>
      <c r="F18" s="9">
        <v>1200</v>
      </c>
      <c r="G18" s="9">
        <v>1E+30</v>
      </c>
      <c r="H18" s="9">
        <v>783.33333333333337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H2" sqref="H2"/>
    </sheetView>
  </sheetViews>
  <sheetFormatPr baseColWidth="10" defaultRowHeight="15" x14ac:dyDescent="0"/>
  <cols>
    <col min="1" max="1" width="12.33203125" bestFit="1" customWidth="1"/>
  </cols>
  <sheetData>
    <row r="1" spans="1:8">
      <c r="A1" s="1" t="s">
        <v>37</v>
      </c>
    </row>
    <row r="2" spans="1:8">
      <c r="B2" t="s">
        <v>38</v>
      </c>
      <c r="C2" t="s">
        <v>39</v>
      </c>
      <c r="D2" t="s">
        <v>40</v>
      </c>
      <c r="E2" t="s">
        <v>44</v>
      </c>
      <c r="G2" t="s">
        <v>45</v>
      </c>
      <c r="H2" s="8">
        <f>SUMPRODUCT(B6:D6,B7:D7)</f>
        <v>166.66666666666666</v>
      </c>
    </row>
    <row r="3" spans="1:8">
      <c r="A3" t="s">
        <v>41</v>
      </c>
      <c r="B3">
        <v>12</v>
      </c>
      <c r="C3">
        <v>14</v>
      </c>
      <c r="D3">
        <v>18</v>
      </c>
      <c r="E3">
        <v>2500</v>
      </c>
    </row>
    <row r="4" spans="1:8">
      <c r="A4" t="s">
        <v>42</v>
      </c>
      <c r="B4">
        <v>4</v>
      </c>
      <c r="C4">
        <v>3</v>
      </c>
      <c r="D4">
        <v>4</v>
      </c>
      <c r="E4">
        <v>2000</v>
      </c>
    </row>
    <row r="5" spans="1:8">
      <c r="A5" t="s">
        <v>43</v>
      </c>
      <c r="B5">
        <v>2</v>
      </c>
      <c r="C5">
        <v>1</v>
      </c>
      <c r="D5">
        <v>1</v>
      </c>
      <c r="E5">
        <v>1200</v>
      </c>
    </row>
    <row r="6" spans="1:8">
      <c r="A6" t="s">
        <v>45</v>
      </c>
      <c r="B6" s="13">
        <v>0.8</v>
      </c>
      <c r="C6" s="13">
        <v>0.74</v>
      </c>
      <c r="D6" s="13">
        <v>0.31</v>
      </c>
    </row>
    <row r="7" spans="1:8">
      <c r="A7" t="s">
        <v>46</v>
      </c>
      <c r="B7" s="8">
        <v>208.33333333333331</v>
      </c>
      <c r="C7" s="8">
        <v>0</v>
      </c>
      <c r="D7" s="8">
        <v>0</v>
      </c>
    </row>
    <row r="9" spans="1:8">
      <c r="B9" s="19" t="s">
        <v>47</v>
      </c>
      <c r="C9" s="19"/>
      <c r="D9" s="19"/>
    </row>
    <row r="10" spans="1:8">
      <c r="A10" t="s">
        <v>41</v>
      </c>
      <c r="B10">
        <f>SUMPRODUCT($B$7:$D$7,B3:D3)</f>
        <v>2500</v>
      </c>
      <c r="C10" s="2" t="s">
        <v>48</v>
      </c>
      <c r="D10">
        <f>E3</f>
        <v>2500</v>
      </c>
    </row>
    <row r="11" spans="1:8">
      <c r="A11" t="s">
        <v>42</v>
      </c>
      <c r="B11">
        <f t="shared" ref="B11:B12" si="0">SUMPRODUCT($B$7:$D$7,B4:D4)</f>
        <v>833.33333333333326</v>
      </c>
      <c r="C11" s="2" t="s">
        <v>48</v>
      </c>
      <c r="D11">
        <f t="shared" ref="D11:D12" si="1">E4</f>
        <v>2000</v>
      </c>
    </row>
    <row r="12" spans="1:8">
      <c r="A12" t="s">
        <v>43</v>
      </c>
      <c r="B12">
        <f t="shared" si="0"/>
        <v>416.66666666666663</v>
      </c>
      <c r="C12" s="2" t="s">
        <v>48</v>
      </c>
      <c r="D12">
        <f t="shared" si="1"/>
        <v>1200</v>
      </c>
    </row>
  </sheetData>
  <mergeCells count="1">
    <mergeCell ref="B9:D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workbookViewId="0">
      <selection sqref="A1:A3"/>
    </sheetView>
  </sheetViews>
  <sheetFormatPr baseColWidth="10" defaultRowHeight="15" x14ac:dyDescent="0"/>
  <cols>
    <col min="1" max="1" width="2.33203125" customWidth="1"/>
    <col min="2" max="2" width="6.33203125" bestFit="1" customWidth="1"/>
    <col min="3" max="3" width="22.1640625" bestFit="1" customWidth="1"/>
    <col min="4" max="4" width="12.1640625" bestFit="1" customWidth="1"/>
    <col min="5" max="5" width="12.83203125" bestFit="1" customWidth="1"/>
    <col min="6" max="6" width="10.1640625" bestFit="1" customWidth="1"/>
    <col min="7" max="8" width="12.1640625" bestFit="1" customWidth="1"/>
  </cols>
  <sheetData>
    <row r="1" spans="1:8">
      <c r="A1" s="1" t="s">
        <v>25</v>
      </c>
    </row>
    <row r="2" spans="1:8">
      <c r="A2" s="1" t="s">
        <v>67</v>
      </c>
    </row>
    <row r="3" spans="1:8">
      <c r="A3" s="1" t="s">
        <v>86</v>
      </c>
    </row>
    <row r="6" spans="1:8" ht="16" thickBot="1">
      <c r="A6" t="s">
        <v>23</v>
      </c>
    </row>
    <row r="7" spans="1:8">
      <c r="B7" s="11"/>
      <c r="C7" s="11"/>
      <c r="D7" s="11" t="s">
        <v>26</v>
      </c>
      <c r="E7" s="11" t="s">
        <v>28</v>
      </c>
      <c r="F7" s="11" t="s">
        <v>30</v>
      </c>
      <c r="G7" s="11" t="s">
        <v>32</v>
      </c>
      <c r="H7" s="11" t="s">
        <v>32</v>
      </c>
    </row>
    <row r="8" spans="1:8" ht="16" thickBot="1">
      <c r="B8" s="12" t="s">
        <v>21</v>
      </c>
      <c r="C8" s="12" t="s">
        <v>22</v>
      </c>
      <c r="D8" s="12" t="s">
        <v>27</v>
      </c>
      <c r="E8" s="12" t="s">
        <v>29</v>
      </c>
      <c r="F8" s="12" t="s">
        <v>31</v>
      </c>
      <c r="G8" s="12" t="s">
        <v>13</v>
      </c>
      <c r="H8" s="12" t="s">
        <v>14</v>
      </c>
    </row>
    <row r="9" spans="1:8">
      <c r="B9" s="10" t="s">
        <v>51</v>
      </c>
      <c r="C9" s="10" t="s">
        <v>52</v>
      </c>
      <c r="D9" s="10">
        <v>316.66666666666669</v>
      </c>
      <c r="E9" s="10">
        <v>0</v>
      </c>
      <c r="F9" s="10">
        <v>0.8</v>
      </c>
      <c r="G9" s="10">
        <v>1E+30</v>
      </c>
      <c r="H9" s="10">
        <v>0.1600000000000002</v>
      </c>
    </row>
    <row r="10" spans="1:8">
      <c r="B10" s="10" t="s">
        <v>53</v>
      </c>
      <c r="C10" s="10" t="s">
        <v>54</v>
      </c>
      <c r="D10" s="10">
        <v>0</v>
      </c>
      <c r="E10" s="10">
        <v>-0.1600000000000002</v>
      </c>
      <c r="F10" s="10">
        <v>0.74</v>
      </c>
      <c r="G10" s="10">
        <v>0.1600000000000002</v>
      </c>
      <c r="H10" s="10">
        <v>1E+30</v>
      </c>
    </row>
    <row r="11" spans="1:8">
      <c r="B11" s="10" t="s">
        <v>55</v>
      </c>
      <c r="C11" s="10" t="s">
        <v>56</v>
      </c>
      <c r="D11" s="10">
        <v>0</v>
      </c>
      <c r="E11" s="10">
        <v>-0.84555555555555562</v>
      </c>
      <c r="F11" s="10">
        <v>0.31000000000000005</v>
      </c>
      <c r="G11" s="10">
        <v>0.84555555555555562</v>
      </c>
      <c r="H11" s="10">
        <v>1E+30</v>
      </c>
    </row>
    <row r="12" spans="1:8">
      <c r="B12" s="10" t="s">
        <v>68</v>
      </c>
      <c r="C12" s="10" t="s">
        <v>69</v>
      </c>
      <c r="D12" s="10">
        <v>0</v>
      </c>
      <c r="E12" s="10">
        <v>-5.0000000000000044E-2</v>
      </c>
      <c r="F12" s="10">
        <v>-5.0000000000000044E-2</v>
      </c>
      <c r="G12" s="10">
        <v>5.0000000000000044E-2</v>
      </c>
      <c r="H12" s="10">
        <v>1E+30</v>
      </c>
    </row>
    <row r="13" spans="1:8">
      <c r="B13" s="10" t="s">
        <v>70</v>
      </c>
      <c r="C13" s="10" t="s">
        <v>71</v>
      </c>
      <c r="D13" s="10">
        <v>0</v>
      </c>
      <c r="E13" s="10">
        <v>-0.10000000000000009</v>
      </c>
      <c r="F13" s="10">
        <v>-5.0000000000000044E-2</v>
      </c>
      <c r="G13" s="10">
        <v>0.10000000000000009</v>
      </c>
      <c r="H13" s="10">
        <v>1E+30</v>
      </c>
    </row>
    <row r="14" spans="1:8">
      <c r="B14" s="10" t="s">
        <v>72</v>
      </c>
      <c r="C14" s="10" t="s">
        <v>73</v>
      </c>
      <c r="D14" s="10">
        <v>0</v>
      </c>
      <c r="E14" s="10">
        <v>-9.9999999999999867E-2</v>
      </c>
      <c r="F14" s="10">
        <v>-4.9999999999999822E-2</v>
      </c>
      <c r="G14" s="10">
        <v>9.9999999999999867E-2</v>
      </c>
      <c r="H14" s="10">
        <v>1E+30</v>
      </c>
    </row>
    <row r="15" spans="1:8">
      <c r="B15" s="10" t="s">
        <v>74</v>
      </c>
      <c r="C15" s="10" t="s">
        <v>75</v>
      </c>
      <c r="D15" s="10">
        <v>733.33333333333326</v>
      </c>
      <c r="E15" s="10">
        <v>0</v>
      </c>
      <c r="F15" s="10">
        <v>-5.0000000000000044E-2</v>
      </c>
      <c r="G15" s="10">
        <v>4.9999999999999822E-2</v>
      </c>
      <c r="H15" s="10">
        <v>1.4285714285714251E-2</v>
      </c>
    </row>
    <row r="16" spans="1:8">
      <c r="B16" s="10" t="s">
        <v>76</v>
      </c>
      <c r="C16" s="10" t="s">
        <v>77</v>
      </c>
      <c r="D16" s="10">
        <v>0</v>
      </c>
      <c r="E16" s="10">
        <v>-5.0000000000000044E-2</v>
      </c>
      <c r="F16" s="10">
        <v>-5.0000000000000044E-2</v>
      </c>
      <c r="G16" s="10">
        <v>5.0000000000000044E-2</v>
      </c>
      <c r="H16" s="10">
        <v>1E+30</v>
      </c>
    </row>
    <row r="17" spans="1:8">
      <c r="B17" s="10" t="s">
        <v>78</v>
      </c>
      <c r="C17" s="10" t="s">
        <v>79</v>
      </c>
      <c r="D17" s="10">
        <v>0</v>
      </c>
      <c r="E17" s="10">
        <v>-5.0000000000000044E-2</v>
      </c>
      <c r="F17" s="10">
        <v>-5.0000000000000044E-2</v>
      </c>
      <c r="G17" s="10">
        <v>5.0000000000000044E-2</v>
      </c>
      <c r="H17" s="10">
        <v>1E+30</v>
      </c>
    </row>
    <row r="18" spans="1:8">
      <c r="B18" s="10" t="s">
        <v>80</v>
      </c>
      <c r="C18" s="10" t="s">
        <v>81</v>
      </c>
      <c r="D18" s="10">
        <v>566.66666666666674</v>
      </c>
      <c r="E18" s="10">
        <v>0</v>
      </c>
      <c r="F18" s="10">
        <v>-5.0000000000000044E-2</v>
      </c>
      <c r="G18" s="10">
        <v>5.0000000000000031E-2</v>
      </c>
      <c r="H18" s="10">
        <v>1.2499999999999969E-2</v>
      </c>
    </row>
    <row r="19" spans="1:8">
      <c r="B19" s="10" t="s">
        <v>82</v>
      </c>
      <c r="C19" s="10" t="s">
        <v>83</v>
      </c>
      <c r="D19" s="10">
        <v>0</v>
      </c>
      <c r="E19" s="10">
        <v>-4.9999999999999822E-2</v>
      </c>
      <c r="F19" s="10">
        <v>-4.9999999999999822E-2</v>
      </c>
      <c r="G19" s="10">
        <v>4.9999999999999822E-2</v>
      </c>
      <c r="H19" s="10">
        <v>1E+30</v>
      </c>
    </row>
    <row r="20" spans="1:8" ht="16" thickBot="1">
      <c r="B20" s="9" t="s">
        <v>84</v>
      </c>
      <c r="C20" s="9" t="s">
        <v>85</v>
      </c>
      <c r="D20" s="9">
        <v>0</v>
      </c>
      <c r="E20" s="9">
        <v>-5.0000000000000044E-2</v>
      </c>
      <c r="F20" s="9">
        <v>-5.0000000000000044E-2</v>
      </c>
      <c r="G20" s="9">
        <v>5.0000000000000044E-2</v>
      </c>
      <c r="H20" s="9">
        <v>1E+30</v>
      </c>
    </row>
    <row r="22" spans="1:8" ht="16" thickBot="1">
      <c r="A22" t="s">
        <v>24</v>
      </c>
    </row>
    <row r="23" spans="1:8">
      <c r="B23" s="11"/>
      <c r="C23" s="11"/>
      <c r="D23" s="11" t="s">
        <v>26</v>
      </c>
      <c r="E23" s="11" t="s">
        <v>33</v>
      </c>
      <c r="F23" s="11" t="s">
        <v>35</v>
      </c>
      <c r="G23" s="11" t="s">
        <v>32</v>
      </c>
      <c r="H23" s="11" t="s">
        <v>32</v>
      </c>
    </row>
    <row r="24" spans="1:8" ht="16" thickBot="1">
      <c r="B24" s="12" t="s">
        <v>21</v>
      </c>
      <c r="C24" s="12" t="s">
        <v>22</v>
      </c>
      <c r="D24" s="12" t="s">
        <v>27</v>
      </c>
      <c r="E24" s="12" t="s">
        <v>34</v>
      </c>
      <c r="F24" s="12" t="s">
        <v>36</v>
      </c>
      <c r="G24" s="12" t="s">
        <v>13</v>
      </c>
      <c r="H24" s="12" t="s">
        <v>14</v>
      </c>
    </row>
    <row r="25" spans="1:8">
      <c r="B25" s="10" t="s">
        <v>57</v>
      </c>
      <c r="C25" s="10" t="s">
        <v>58</v>
      </c>
      <c r="D25" s="10">
        <v>3800</v>
      </c>
      <c r="E25" s="10">
        <v>6.111111111111113E-2</v>
      </c>
      <c r="F25" s="10">
        <v>0</v>
      </c>
      <c r="G25" s="10">
        <v>3300</v>
      </c>
      <c r="H25" s="10">
        <v>5700.0000000000009</v>
      </c>
    </row>
    <row r="26" spans="1:8">
      <c r="B26" s="10" t="s">
        <v>59</v>
      </c>
      <c r="C26" s="10" t="s">
        <v>60</v>
      </c>
      <c r="D26" s="10">
        <v>1266.6666666666667</v>
      </c>
      <c r="E26" s="10">
        <v>1.1111111111111084E-2</v>
      </c>
      <c r="F26" s="10">
        <v>0</v>
      </c>
      <c r="G26" s="10">
        <v>5100</v>
      </c>
      <c r="H26" s="10">
        <v>942.85714285714278</v>
      </c>
    </row>
    <row r="27" spans="1:8" ht="16" thickBot="1">
      <c r="B27" s="9" t="s">
        <v>61</v>
      </c>
      <c r="C27" s="9" t="s">
        <v>62</v>
      </c>
      <c r="D27" s="9">
        <v>633.33333333333337</v>
      </c>
      <c r="E27" s="9">
        <v>1.1111111111111086E-2</v>
      </c>
      <c r="F27" s="9">
        <v>0</v>
      </c>
      <c r="G27" s="9">
        <v>3299.9999999999991</v>
      </c>
      <c r="H27" s="9">
        <v>637.5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I25" sqref="I25"/>
    </sheetView>
  </sheetViews>
  <sheetFormatPr baseColWidth="10" defaultRowHeight="15" x14ac:dyDescent="0"/>
  <cols>
    <col min="1" max="1" width="12.33203125" bestFit="1" customWidth="1"/>
    <col min="9" max="9" width="7.33203125" bestFit="1" customWidth="1"/>
  </cols>
  <sheetData>
    <row r="1" spans="1:11">
      <c r="A1" s="1" t="s">
        <v>37</v>
      </c>
    </row>
    <row r="2" spans="1:11">
      <c r="B2" s="2" t="s">
        <v>38</v>
      </c>
      <c r="C2" s="2" t="s">
        <v>39</v>
      </c>
      <c r="D2" s="2" t="s">
        <v>40</v>
      </c>
      <c r="E2" s="2" t="s">
        <v>44</v>
      </c>
      <c r="G2" t="s">
        <v>45</v>
      </c>
      <c r="H2" s="8">
        <f>SUMPRODUCT(B6:D6,B7:D7)-J3*SUM(H6:J8)/60</f>
        <v>188.33333333333337</v>
      </c>
    </row>
    <row r="3" spans="1:11">
      <c r="A3" t="s">
        <v>41</v>
      </c>
      <c r="B3">
        <v>12</v>
      </c>
      <c r="C3">
        <v>14</v>
      </c>
      <c r="D3">
        <v>18</v>
      </c>
      <c r="E3">
        <v>2500</v>
      </c>
      <c r="H3" s="22" t="s">
        <v>65</v>
      </c>
      <c r="I3" s="22"/>
      <c r="J3">
        <v>3</v>
      </c>
    </row>
    <row r="4" spans="1:11">
      <c r="A4" t="s">
        <v>42</v>
      </c>
      <c r="B4">
        <v>4</v>
      </c>
      <c r="C4">
        <v>3</v>
      </c>
      <c r="D4">
        <v>4</v>
      </c>
      <c r="E4">
        <v>2000</v>
      </c>
      <c r="H4" s="19" t="s">
        <v>64</v>
      </c>
      <c r="I4" s="19"/>
      <c r="J4" s="19"/>
    </row>
    <row r="5" spans="1:11">
      <c r="A5" t="s">
        <v>43</v>
      </c>
      <c r="B5">
        <v>2</v>
      </c>
      <c r="C5">
        <v>1</v>
      </c>
      <c r="D5">
        <v>1</v>
      </c>
      <c r="E5">
        <v>1200</v>
      </c>
      <c r="G5" s="4" t="s">
        <v>63</v>
      </c>
      <c r="H5" s="2" t="str">
        <f>G6</f>
        <v>Cooking</v>
      </c>
      <c r="I5" s="2" t="str">
        <f>G7</f>
        <v>Cooling</v>
      </c>
      <c r="J5" s="2" t="str">
        <f>G8</f>
        <v>Canning</v>
      </c>
      <c r="K5" s="2" t="s">
        <v>66</v>
      </c>
    </row>
    <row r="6" spans="1:11">
      <c r="A6" t="s">
        <v>45</v>
      </c>
      <c r="B6" s="13">
        <v>0.8</v>
      </c>
      <c r="C6" s="13">
        <v>0.74</v>
      </c>
      <c r="D6" s="13">
        <v>0.31</v>
      </c>
      <c r="G6" t="s">
        <v>41</v>
      </c>
      <c r="H6" s="8">
        <v>0</v>
      </c>
      <c r="I6" s="8">
        <v>0</v>
      </c>
      <c r="J6" s="8">
        <v>0</v>
      </c>
      <c r="K6">
        <f>SUM(H6:J6)</f>
        <v>0</v>
      </c>
    </row>
    <row r="7" spans="1:11">
      <c r="A7" t="s">
        <v>46</v>
      </c>
      <c r="B7" s="8">
        <v>316.66666666666669</v>
      </c>
      <c r="C7" s="8">
        <v>0</v>
      </c>
      <c r="D7" s="8">
        <v>0</v>
      </c>
      <c r="G7" t="s">
        <v>42</v>
      </c>
      <c r="H7" s="8">
        <v>733.33333333333326</v>
      </c>
      <c r="I7" s="8">
        <v>0</v>
      </c>
      <c r="J7" s="8">
        <v>0</v>
      </c>
      <c r="K7">
        <f t="shared" ref="K7:K8" si="0">SUM(H7:J7)</f>
        <v>733.33333333333326</v>
      </c>
    </row>
    <row r="8" spans="1:11">
      <c r="G8" t="s">
        <v>43</v>
      </c>
      <c r="H8" s="8">
        <v>566.66666666666674</v>
      </c>
      <c r="I8" s="8">
        <v>0</v>
      </c>
      <c r="J8" s="8">
        <v>0</v>
      </c>
      <c r="K8">
        <f t="shared" si="0"/>
        <v>566.66666666666674</v>
      </c>
    </row>
    <row r="9" spans="1:11">
      <c r="B9" s="19" t="s">
        <v>47</v>
      </c>
      <c r="C9" s="19"/>
      <c r="D9" s="19"/>
      <c r="G9" t="s">
        <v>66</v>
      </c>
      <c r="H9">
        <f>SUM(H6:H8)</f>
        <v>1300</v>
      </c>
      <c r="I9">
        <f t="shared" ref="I9:J9" si="1">SUM(I6:I8)</f>
        <v>0</v>
      </c>
      <c r="J9">
        <f t="shared" si="1"/>
        <v>0</v>
      </c>
    </row>
    <row r="10" spans="1:11">
      <c r="A10" t="s">
        <v>41</v>
      </c>
      <c r="B10">
        <f>SUMPRODUCT($B$7:$D$7,B3:D3)</f>
        <v>3800</v>
      </c>
      <c r="C10" s="2" t="s">
        <v>48</v>
      </c>
      <c r="D10">
        <f>E3+(H9-K6)</f>
        <v>3800</v>
      </c>
    </row>
    <row r="11" spans="1:11">
      <c r="A11" t="s">
        <v>42</v>
      </c>
      <c r="B11">
        <f t="shared" ref="B11:B12" si="2">SUMPRODUCT($B$7:$D$7,B4:D4)</f>
        <v>1266.6666666666667</v>
      </c>
      <c r="C11" s="2" t="s">
        <v>48</v>
      </c>
      <c r="D11">
        <f>E4+I9-K7</f>
        <v>1266.6666666666667</v>
      </c>
      <c r="H11" s="20" t="s">
        <v>87</v>
      </c>
      <c r="I11" s="20"/>
      <c r="J11" s="20"/>
    </row>
    <row r="12" spans="1:11">
      <c r="A12" t="s">
        <v>43</v>
      </c>
      <c r="B12">
        <f t="shared" si="2"/>
        <v>633.33333333333337</v>
      </c>
      <c r="C12" s="2" t="s">
        <v>48</v>
      </c>
      <c r="D12">
        <f>E5+J9-K8</f>
        <v>633.33333333333326</v>
      </c>
      <c r="G12" s="18"/>
      <c r="H12" s="19" t="s">
        <v>64</v>
      </c>
      <c r="I12" s="19"/>
      <c r="J12" s="19"/>
    </row>
    <row r="13" spans="1:11">
      <c r="G13" s="15" t="s">
        <v>63</v>
      </c>
      <c r="H13" s="16" t="str">
        <f>G14</f>
        <v>Cooking</v>
      </c>
      <c r="I13" s="16" t="str">
        <f>G15</f>
        <v>Cooling</v>
      </c>
      <c r="J13" s="16" t="str">
        <f>G16</f>
        <v>Canning</v>
      </c>
    </row>
    <row r="14" spans="1:11">
      <c r="G14" s="18" t="s">
        <v>41</v>
      </c>
      <c r="H14" s="24">
        <f>H6/60</f>
        <v>0</v>
      </c>
      <c r="I14" s="24">
        <f t="shared" ref="I14:J14" si="3">I6/60</f>
        <v>0</v>
      </c>
      <c r="J14" s="24">
        <f t="shared" si="3"/>
        <v>0</v>
      </c>
    </row>
    <row r="15" spans="1:11">
      <c r="G15" s="18" t="s">
        <v>42</v>
      </c>
      <c r="H15" s="24">
        <f t="shared" ref="H15:J15" si="4">H7/60</f>
        <v>12.222222222222221</v>
      </c>
      <c r="I15" s="24">
        <f t="shared" si="4"/>
        <v>0</v>
      </c>
      <c r="J15" s="24">
        <f t="shared" si="4"/>
        <v>0</v>
      </c>
    </row>
    <row r="16" spans="1:11">
      <c r="G16" s="18" t="s">
        <v>43</v>
      </c>
      <c r="H16" s="24">
        <f t="shared" ref="H16:J16" si="5">H8/60</f>
        <v>9.4444444444444464</v>
      </c>
      <c r="I16" s="24">
        <f t="shared" si="5"/>
        <v>0</v>
      </c>
      <c r="J16" s="24">
        <f t="shared" si="5"/>
        <v>0</v>
      </c>
    </row>
    <row r="23" spans="11:11">
      <c r="K23" s="23"/>
    </row>
  </sheetData>
  <mergeCells count="5">
    <mergeCell ref="B9:D9"/>
    <mergeCell ref="H4:J4"/>
    <mergeCell ref="H3:I3"/>
    <mergeCell ref="H11:J11"/>
    <mergeCell ref="H12:J1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workbookViewId="0">
      <selection sqref="A1:A3"/>
    </sheetView>
  </sheetViews>
  <sheetFormatPr baseColWidth="10" defaultRowHeight="15" x14ac:dyDescent="0"/>
  <cols>
    <col min="1" max="1" width="2.33203125" customWidth="1"/>
    <col min="2" max="2" width="6.5" bestFit="1" customWidth="1"/>
    <col min="3" max="3" width="19" bestFit="1" customWidth="1"/>
    <col min="4" max="4" width="5.83203125" customWidth="1"/>
    <col min="5" max="5" width="8.33203125" bestFit="1" customWidth="1"/>
    <col min="6" max="6" width="10.1640625" bestFit="1" customWidth="1"/>
    <col min="7" max="8" width="12.1640625" bestFit="1" customWidth="1"/>
  </cols>
  <sheetData>
    <row r="1" spans="1:8">
      <c r="A1" s="17" t="s">
        <v>25</v>
      </c>
    </row>
    <row r="2" spans="1:8">
      <c r="A2" s="17" t="s">
        <v>102</v>
      </c>
    </row>
    <row r="3" spans="1:8">
      <c r="A3" s="17" t="s">
        <v>103</v>
      </c>
    </row>
    <row r="6" spans="1:8" ht="16" thickBot="1">
      <c r="A6" t="s">
        <v>104</v>
      </c>
    </row>
    <row r="7" spans="1:8">
      <c r="B7" s="30"/>
      <c r="C7" s="30"/>
      <c r="D7" s="30" t="s">
        <v>26</v>
      </c>
      <c r="E7" s="30" t="s">
        <v>28</v>
      </c>
      <c r="F7" s="30" t="s">
        <v>30</v>
      </c>
      <c r="G7" s="30" t="s">
        <v>32</v>
      </c>
      <c r="H7" s="30" t="s">
        <v>32</v>
      </c>
    </row>
    <row r="8" spans="1:8" ht="16" thickBot="1">
      <c r="B8" s="31" t="s">
        <v>21</v>
      </c>
      <c r="C8" s="31" t="s">
        <v>22</v>
      </c>
      <c r="D8" s="31" t="s">
        <v>27</v>
      </c>
      <c r="E8" s="31" t="s">
        <v>29</v>
      </c>
      <c r="F8" s="31" t="s">
        <v>31</v>
      </c>
      <c r="G8" s="31" t="s">
        <v>13</v>
      </c>
      <c r="H8" s="31" t="s">
        <v>14</v>
      </c>
    </row>
    <row r="9" spans="1:8">
      <c r="B9" s="10" t="s">
        <v>105</v>
      </c>
      <c r="C9" s="10" t="s">
        <v>106</v>
      </c>
      <c r="D9" s="10">
        <v>1300.0000000000009</v>
      </c>
      <c r="E9" s="10">
        <v>0</v>
      </c>
      <c r="F9" s="10">
        <v>10.9</v>
      </c>
      <c r="G9" s="10">
        <v>4.7849999999999895</v>
      </c>
      <c r="H9" s="10">
        <v>13.695</v>
      </c>
    </row>
    <row r="10" spans="1:8">
      <c r="B10" s="10" t="s">
        <v>107</v>
      </c>
      <c r="C10" s="10" t="s">
        <v>108</v>
      </c>
      <c r="D10" s="10">
        <v>325.00000000000023</v>
      </c>
      <c r="E10" s="10">
        <v>0</v>
      </c>
      <c r="F10" s="10">
        <v>11.179999999999998</v>
      </c>
      <c r="G10" s="10">
        <v>19.139999999999958</v>
      </c>
      <c r="H10" s="10">
        <v>6.0000000000000497E-2</v>
      </c>
    </row>
    <row r="11" spans="1:8">
      <c r="B11" s="10" t="s">
        <v>57</v>
      </c>
      <c r="C11" s="10" t="s">
        <v>109</v>
      </c>
      <c r="D11" s="10">
        <v>0</v>
      </c>
      <c r="E11" s="10">
        <v>-6.7589999999999844</v>
      </c>
      <c r="F11" s="10">
        <v>10.700000000000003</v>
      </c>
      <c r="G11" s="10">
        <v>6.7589999999999844</v>
      </c>
      <c r="H11" s="10">
        <v>1E+30</v>
      </c>
    </row>
    <row r="12" spans="1:8">
      <c r="B12" s="10" t="s">
        <v>110</v>
      </c>
      <c r="C12" s="10" t="s">
        <v>111</v>
      </c>
      <c r="D12" s="10">
        <v>0</v>
      </c>
      <c r="E12" s="10">
        <v>-6.0000000000000497E-2</v>
      </c>
      <c r="F12" s="10">
        <v>11.119999999999997</v>
      </c>
      <c r="G12" s="10">
        <v>6.0000000000000497E-2</v>
      </c>
      <c r="H12" s="10">
        <v>1E+30</v>
      </c>
    </row>
    <row r="13" spans="1:8">
      <c r="B13" s="10" t="s">
        <v>112</v>
      </c>
      <c r="C13" s="10" t="s">
        <v>106</v>
      </c>
      <c r="D13" s="10">
        <v>999.9999999999992</v>
      </c>
      <c r="E13" s="10">
        <v>0</v>
      </c>
      <c r="F13" s="10">
        <v>12.899999999999999</v>
      </c>
      <c r="G13" s="10">
        <v>1E+30</v>
      </c>
      <c r="H13" s="10">
        <v>4.7849999999999895</v>
      </c>
    </row>
    <row r="14" spans="1:8">
      <c r="B14" s="10" t="s">
        <v>113</v>
      </c>
      <c r="C14" s="10" t="s">
        <v>108</v>
      </c>
      <c r="D14" s="10">
        <v>0</v>
      </c>
      <c r="E14" s="10">
        <v>-6.6989999999999874</v>
      </c>
      <c r="F14" s="10">
        <v>13.180000000000007</v>
      </c>
      <c r="G14" s="10">
        <v>6.6989999999999874</v>
      </c>
      <c r="H14" s="10">
        <v>1E+30</v>
      </c>
    </row>
    <row r="15" spans="1:8">
      <c r="B15" s="10" t="s">
        <v>114</v>
      </c>
      <c r="C15" s="10" t="s">
        <v>109</v>
      </c>
      <c r="D15" s="10">
        <v>2500</v>
      </c>
      <c r="E15" s="10">
        <v>0</v>
      </c>
      <c r="F15" s="10">
        <v>12.700000000000003</v>
      </c>
      <c r="G15" s="10">
        <v>1E+30</v>
      </c>
      <c r="H15" s="10">
        <v>6.7589999999999844</v>
      </c>
    </row>
    <row r="16" spans="1:8" ht="16" thickBot="1">
      <c r="B16" s="9" t="s">
        <v>115</v>
      </c>
      <c r="C16" s="9" t="s">
        <v>111</v>
      </c>
      <c r="D16" s="9">
        <v>1499.9999999999989</v>
      </c>
      <c r="E16" s="9">
        <v>0</v>
      </c>
      <c r="F16" s="9">
        <v>13.11999999999999</v>
      </c>
      <c r="G16" s="9">
        <v>1E+30</v>
      </c>
      <c r="H16" s="9">
        <v>4.1868749999999917</v>
      </c>
    </row>
    <row r="18" spans="1:8" ht="16" thickBot="1">
      <c r="A18" t="s">
        <v>24</v>
      </c>
    </row>
    <row r="19" spans="1:8">
      <c r="B19" s="30"/>
      <c r="C19" s="30"/>
      <c r="D19" s="30" t="s">
        <v>26</v>
      </c>
      <c r="E19" s="30" t="s">
        <v>33</v>
      </c>
      <c r="F19" s="30" t="s">
        <v>35</v>
      </c>
      <c r="G19" s="30" t="s">
        <v>32</v>
      </c>
      <c r="H19" s="30" t="s">
        <v>32</v>
      </c>
    </row>
    <row r="20" spans="1:8" ht="16" thickBot="1">
      <c r="B20" s="31" t="s">
        <v>21</v>
      </c>
      <c r="C20" s="31" t="s">
        <v>22</v>
      </c>
      <c r="D20" s="31" t="s">
        <v>27</v>
      </c>
      <c r="E20" s="31" t="s">
        <v>34</v>
      </c>
      <c r="F20" s="31" t="s">
        <v>36</v>
      </c>
      <c r="G20" s="31" t="s">
        <v>13</v>
      </c>
      <c r="H20" s="31" t="s">
        <v>14</v>
      </c>
    </row>
    <row r="21" spans="1:8">
      <c r="B21" s="10" t="s">
        <v>116</v>
      </c>
      <c r="C21" s="10" t="s">
        <v>106</v>
      </c>
      <c r="D21" s="10">
        <v>2300</v>
      </c>
      <c r="E21" s="10">
        <v>13.695</v>
      </c>
      <c r="F21" s="10">
        <v>2300</v>
      </c>
      <c r="G21" s="10">
        <v>16300</v>
      </c>
      <c r="H21" s="10">
        <v>1300.0000000000009</v>
      </c>
    </row>
    <row r="22" spans="1:8">
      <c r="B22" s="10" t="s">
        <v>117</v>
      </c>
      <c r="C22" s="10" t="s">
        <v>108</v>
      </c>
      <c r="D22" s="10">
        <v>325.00000000000023</v>
      </c>
      <c r="E22" s="10">
        <v>0</v>
      </c>
      <c r="F22" s="10">
        <v>4400</v>
      </c>
      <c r="G22" s="10">
        <v>1E+30</v>
      </c>
      <c r="H22" s="10">
        <v>4075</v>
      </c>
    </row>
    <row r="23" spans="1:8">
      <c r="B23" s="10" t="s">
        <v>118</v>
      </c>
      <c r="C23" s="10" t="s">
        <v>109</v>
      </c>
      <c r="D23" s="10">
        <v>2500</v>
      </c>
      <c r="E23" s="10">
        <v>20.253999999999991</v>
      </c>
      <c r="F23" s="10">
        <v>2500</v>
      </c>
      <c r="G23" s="10">
        <v>1333.3333333333362</v>
      </c>
      <c r="H23" s="10">
        <v>2500</v>
      </c>
    </row>
    <row r="24" spans="1:8">
      <c r="B24" s="10" t="s">
        <v>119</v>
      </c>
      <c r="C24" s="10" t="s">
        <v>111</v>
      </c>
      <c r="D24" s="10">
        <v>1499.9999999999989</v>
      </c>
      <c r="E24" s="10">
        <v>0</v>
      </c>
      <c r="F24" s="10">
        <v>2300</v>
      </c>
      <c r="G24" s="10">
        <v>1E+30</v>
      </c>
      <c r="H24" s="10">
        <v>800.00000000000114</v>
      </c>
    </row>
    <row r="25" spans="1:8">
      <c r="B25" s="10" t="s">
        <v>120</v>
      </c>
      <c r="C25" s="10" t="s">
        <v>121</v>
      </c>
      <c r="D25" s="10">
        <v>0</v>
      </c>
      <c r="E25" s="10">
        <v>0</v>
      </c>
      <c r="F25" s="10">
        <v>0</v>
      </c>
      <c r="G25" s="10">
        <v>1E+30</v>
      </c>
      <c r="H25" s="10">
        <v>812.50000000000057</v>
      </c>
    </row>
    <row r="26" spans="1:8">
      <c r="B26" s="10" t="s">
        <v>122</v>
      </c>
      <c r="C26" s="10" t="s">
        <v>123</v>
      </c>
      <c r="D26" s="10">
        <v>325.00000000000023</v>
      </c>
      <c r="E26" s="10">
        <v>13.974999999999998</v>
      </c>
      <c r="F26" s="10">
        <v>0</v>
      </c>
      <c r="G26" s="10">
        <v>3260</v>
      </c>
      <c r="H26" s="10">
        <v>260.00000000000017</v>
      </c>
    </row>
    <row r="27" spans="1:8">
      <c r="B27" s="10" t="s">
        <v>124</v>
      </c>
      <c r="C27" s="10" t="s">
        <v>125</v>
      </c>
      <c r="D27" s="10">
        <v>3999.9999999999991</v>
      </c>
      <c r="E27" s="10">
        <v>-6.7589999999999897</v>
      </c>
      <c r="F27" s="10">
        <v>0</v>
      </c>
      <c r="G27" s="10">
        <v>714.28571428571365</v>
      </c>
      <c r="H27" s="10">
        <v>928.57142857142912</v>
      </c>
    </row>
    <row r="28" spans="1:8" ht="16" thickBot="1">
      <c r="B28" s="9" t="s">
        <v>126</v>
      </c>
      <c r="C28" s="9" t="s">
        <v>123</v>
      </c>
      <c r="D28" s="9">
        <v>1499.9999999999989</v>
      </c>
      <c r="E28" s="9">
        <v>20.673999999999985</v>
      </c>
      <c r="F28" s="9">
        <v>0</v>
      </c>
      <c r="G28" s="9">
        <v>500.00000000000068</v>
      </c>
      <c r="H28" s="9">
        <v>937.4999999999992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J4" sqref="J4"/>
    </sheetView>
  </sheetViews>
  <sheetFormatPr baseColWidth="10" defaultRowHeight="15" x14ac:dyDescent="0"/>
  <cols>
    <col min="1" max="1" width="12" bestFit="1" customWidth="1"/>
  </cols>
  <sheetData>
    <row r="1" spans="1:10">
      <c r="A1" s="17" t="s">
        <v>88</v>
      </c>
    </row>
    <row r="2" spans="1:10">
      <c r="B2" s="26" t="s">
        <v>29</v>
      </c>
      <c r="C2" s="26"/>
      <c r="E2" s="18"/>
      <c r="F2" s="26" t="s">
        <v>44</v>
      </c>
      <c r="G2" s="26"/>
    </row>
    <row r="3" spans="1:10">
      <c r="A3" s="18"/>
      <c r="B3" s="16" t="s">
        <v>91</v>
      </c>
      <c r="C3" s="16" t="s">
        <v>92</v>
      </c>
      <c r="E3" s="18"/>
      <c r="F3" s="16" t="s">
        <v>91</v>
      </c>
      <c r="G3" s="16" t="s">
        <v>92</v>
      </c>
      <c r="I3" t="s">
        <v>95</v>
      </c>
      <c r="J3" s="13">
        <f>SUMPRODUCT(B9:C10,B4:C5)+SUMPRODUCT(F9:G10,B4:C5)</f>
        <v>7366.5</v>
      </c>
    </row>
    <row r="4" spans="1:10">
      <c r="A4" s="18" t="s">
        <v>89</v>
      </c>
      <c r="B4" s="13">
        <v>1.1000000000000001</v>
      </c>
      <c r="C4" s="13">
        <v>0.82</v>
      </c>
      <c r="E4" s="18" t="s">
        <v>89</v>
      </c>
      <c r="F4" s="25">
        <v>2300</v>
      </c>
      <c r="G4" s="25">
        <v>4400</v>
      </c>
      <c r="I4" t="s">
        <v>96</v>
      </c>
      <c r="J4" s="13">
        <f>SUM(B9:C10)*B12+SUM(F9:G10)*F12</f>
        <v>89499.999999999985</v>
      </c>
    </row>
    <row r="5" spans="1:10" ht="16" thickBot="1">
      <c r="A5" s="18" t="s">
        <v>90</v>
      </c>
      <c r="B5" s="13">
        <v>1.3</v>
      </c>
      <c r="C5" s="13">
        <v>0.88</v>
      </c>
      <c r="E5" s="18" t="s">
        <v>90</v>
      </c>
      <c r="F5" s="25">
        <v>2500</v>
      </c>
      <c r="G5" s="25">
        <v>2300</v>
      </c>
    </row>
    <row r="6" spans="1:10" ht="16" thickBot="1">
      <c r="I6" t="s">
        <v>45</v>
      </c>
      <c r="J6" s="32">
        <f>J4-J3</f>
        <v>82133.499999999985</v>
      </c>
    </row>
    <row r="7" spans="1:10">
      <c r="B7" s="26" t="s">
        <v>93</v>
      </c>
      <c r="C7" s="26"/>
      <c r="E7" s="18"/>
      <c r="F7" s="26" t="s">
        <v>94</v>
      </c>
      <c r="G7" s="26"/>
    </row>
    <row r="8" spans="1:10">
      <c r="A8" s="18"/>
      <c r="B8" s="16" t="s">
        <v>91</v>
      </c>
      <c r="C8" s="16" t="s">
        <v>92</v>
      </c>
      <c r="E8" s="18"/>
      <c r="F8" s="16" t="s">
        <v>91</v>
      </c>
      <c r="G8" s="16" t="s">
        <v>92</v>
      </c>
    </row>
    <row r="9" spans="1:10">
      <c r="A9" s="18" t="s">
        <v>89</v>
      </c>
      <c r="B9" s="27">
        <v>1300.0000000000009</v>
      </c>
      <c r="C9" s="27">
        <v>325.00000000000023</v>
      </c>
      <c r="D9" s="13">
        <f>SUM(B9:C9)</f>
        <v>1625.0000000000011</v>
      </c>
      <c r="E9" s="18" t="s">
        <v>89</v>
      </c>
      <c r="F9" s="27">
        <v>999.9999999999992</v>
      </c>
      <c r="G9" s="27">
        <v>0</v>
      </c>
      <c r="H9" s="13">
        <f>SUM(F9:G9)</f>
        <v>999.9999999999992</v>
      </c>
    </row>
    <row r="10" spans="1:10">
      <c r="A10" s="18" t="s">
        <v>90</v>
      </c>
      <c r="B10" s="27">
        <v>0</v>
      </c>
      <c r="C10" s="27">
        <v>0</v>
      </c>
      <c r="D10" s="13">
        <f>SUM(B10:C10)</f>
        <v>0</v>
      </c>
      <c r="E10" s="18" t="s">
        <v>90</v>
      </c>
      <c r="F10" s="27">
        <v>2500</v>
      </c>
      <c r="G10" s="27">
        <v>1499.9999999999989</v>
      </c>
      <c r="H10" s="13">
        <f>SUM(F10:G10)</f>
        <v>3999.9999999999991</v>
      </c>
    </row>
    <row r="11" spans="1:10">
      <c r="B11" s="13">
        <f>SUM(B9:B10)</f>
        <v>1300.0000000000009</v>
      </c>
      <c r="C11" s="13">
        <f>SUM(C9:C10)</f>
        <v>325.00000000000023</v>
      </c>
      <c r="F11" s="13">
        <f>SUM(F9:F10)</f>
        <v>3499.9999999999991</v>
      </c>
      <c r="G11" s="13">
        <f>SUM(G9:G10)</f>
        <v>1499.9999999999989</v>
      </c>
    </row>
    <row r="12" spans="1:10">
      <c r="A12" t="s">
        <v>45</v>
      </c>
      <c r="B12">
        <v>12</v>
      </c>
      <c r="F12">
        <v>14</v>
      </c>
    </row>
    <row r="14" spans="1:10">
      <c r="B14" s="26" t="s">
        <v>93</v>
      </c>
      <c r="C14" s="26"/>
      <c r="D14" s="26"/>
      <c r="E14" s="26"/>
    </row>
    <row r="15" spans="1:10">
      <c r="A15" t="s">
        <v>97</v>
      </c>
      <c r="B15" s="13">
        <v>0.5</v>
      </c>
      <c r="C15" s="13">
        <f>D10</f>
        <v>0</v>
      </c>
      <c r="D15" s="29" t="s">
        <v>48</v>
      </c>
      <c r="E15">
        <f>SUM(D9:D10)*B15</f>
        <v>812.50000000000057</v>
      </c>
    </row>
    <row r="16" spans="1:10">
      <c r="A16" t="s">
        <v>98</v>
      </c>
      <c r="B16" s="13">
        <v>0.2</v>
      </c>
      <c r="C16" s="13">
        <f>SUM(C9:C10)</f>
        <v>325.00000000000023</v>
      </c>
      <c r="D16" s="16" t="s">
        <v>48</v>
      </c>
      <c r="E16" s="13">
        <f>SUM(B11:C11)*B16</f>
        <v>325.00000000000023</v>
      </c>
    </row>
    <row r="18" spans="1:7">
      <c r="B18" s="26" t="s">
        <v>94</v>
      </c>
      <c r="C18" s="26"/>
      <c r="D18" s="26"/>
      <c r="E18" s="26"/>
    </row>
    <row r="19" spans="1:7">
      <c r="A19" t="s">
        <v>99</v>
      </c>
      <c r="B19" s="13">
        <v>0.8</v>
      </c>
      <c r="C19" s="13">
        <f>H10</f>
        <v>3999.9999999999991</v>
      </c>
      <c r="D19" s="16" t="s">
        <v>100</v>
      </c>
      <c r="E19">
        <f>SUM(H9:H10)*B19</f>
        <v>3999.9999999999986</v>
      </c>
    </row>
    <row r="20" spans="1:7">
      <c r="A20" t="s">
        <v>98</v>
      </c>
      <c r="B20" s="13">
        <v>0.3</v>
      </c>
      <c r="C20" s="13">
        <f>G11</f>
        <v>1499.9999999999989</v>
      </c>
      <c r="D20" s="16" t="s">
        <v>48</v>
      </c>
      <c r="E20">
        <f>SUM(F11:G11)*B20</f>
        <v>1499.9999999999993</v>
      </c>
    </row>
    <row r="22" spans="1:7">
      <c r="B22" s="20" t="s">
        <v>101</v>
      </c>
      <c r="C22" s="20"/>
      <c r="D22" s="20"/>
      <c r="E22" s="20"/>
    </row>
    <row r="23" spans="1:7">
      <c r="A23" s="18"/>
      <c r="B23" s="16" t="s">
        <v>91</v>
      </c>
      <c r="C23" s="16" t="s">
        <v>92</v>
      </c>
      <c r="E23" s="18"/>
      <c r="F23" s="16" t="s">
        <v>91</v>
      </c>
      <c r="G23" s="16" t="s">
        <v>92</v>
      </c>
    </row>
    <row r="24" spans="1:7">
      <c r="A24" s="18" t="s">
        <v>89</v>
      </c>
      <c r="B24" s="13">
        <f>B9+F9</f>
        <v>2300</v>
      </c>
      <c r="C24" s="13">
        <f>C9+G9</f>
        <v>325.00000000000023</v>
      </c>
      <c r="D24" s="28" t="s">
        <v>48</v>
      </c>
      <c r="E24" s="18" t="s">
        <v>89</v>
      </c>
      <c r="F24" s="25">
        <f>F4</f>
        <v>2300</v>
      </c>
      <c r="G24" s="25">
        <f>G4</f>
        <v>4400</v>
      </c>
    </row>
    <row r="25" spans="1:7">
      <c r="A25" s="18" t="s">
        <v>90</v>
      </c>
      <c r="B25" s="13">
        <f>B10+F10</f>
        <v>2500</v>
      </c>
      <c r="C25" s="13">
        <f>C10+G10</f>
        <v>1499.9999999999989</v>
      </c>
      <c r="D25" s="28"/>
      <c r="E25" s="18" t="s">
        <v>90</v>
      </c>
      <c r="F25" s="25">
        <f>F5</f>
        <v>2500</v>
      </c>
      <c r="G25" s="25">
        <f>G5</f>
        <v>2300</v>
      </c>
    </row>
  </sheetData>
  <mergeCells count="8">
    <mergeCell ref="B18:E18"/>
    <mergeCell ref="B22:E22"/>
    <mergeCell ref="D24:D25"/>
    <mergeCell ref="B2:C2"/>
    <mergeCell ref="F2:G2"/>
    <mergeCell ref="B7:C7"/>
    <mergeCell ref="F7:G7"/>
    <mergeCell ref="B14:E1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K11" sqref="K11"/>
    </sheetView>
  </sheetViews>
  <sheetFormatPr baseColWidth="10" defaultRowHeight="15" x14ac:dyDescent="0"/>
  <cols>
    <col min="1" max="1" width="12" style="18" bestFit="1" customWidth="1"/>
    <col min="2" max="8" width="10.83203125" style="18"/>
    <col min="9" max="9" width="12" style="18" bestFit="1" customWidth="1"/>
    <col min="10" max="16384" width="10.83203125" style="18"/>
  </cols>
  <sheetData>
    <row r="1" spans="1:12">
      <c r="A1" s="17" t="s">
        <v>88</v>
      </c>
    </row>
    <row r="2" spans="1:12">
      <c r="B2" s="26" t="s">
        <v>29</v>
      </c>
      <c r="C2" s="26"/>
      <c r="F2" s="26" t="s">
        <v>44</v>
      </c>
      <c r="G2" s="26"/>
    </row>
    <row r="3" spans="1:12">
      <c r="B3" s="16" t="s">
        <v>91</v>
      </c>
      <c r="C3" s="16" t="s">
        <v>92</v>
      </c>
      <c r="F3" s="16" t="s">
        <v>91</v>
      </c>
      <c r="G3" s="16" t="s">
        <v>92</v>
      </c>
      <c r="I3" s="18" t="s">
        <v>95</v>
      </c>
      <c r="J3" s="13">
        <f>SUMPRODUCT(B9:C10,B4:C5)+SUMPRODUCT(F9:G10,B4:C5)</f>
        <v>7366.5</v>
      </c>
    </row>
    <row r="4" spans="1:12">
      <c r="A4" s="18" t="s">
        <v>89</v>
      </c>
      <c r="B4" s="13">
        <v>1.1000000000000001</v>
      </c>
      <c r="C4" s="13">
        <v>0.82</v>
      </c>
      <c r="E4" s="18" t="s">
        <v>89</v>
      </c>
      <c r="F4" s="25">
        <v>2300</v>
      </c>
      <c r="G4" s="25">
        <v>4400</v>
      </c>
      <c r="I4" s="18" t="s">
        <v>96</v>
      </c>
      <c r="J4" s="13">
        <f>SUM(B9:C10)*B12+SUM(F9:G10)*F12+L10*SUM(J10)</f>
        <v>89499.999999999985</v>
      </c>
    </row>
    <row r="5" spans="1:12" ht="16" thickBot="1">
      <c r="A5" s="18" t="s">
        <v>90</v>
      </c>
      <c r="B5" s="13">
        <v>1.3</v>
      </c>
      <c r="C5" s="13">
        <v>0.88</v>
      </c>
      <c r="E5" s="18" t="s">
        <v>90</v>
      </c>
      <c r="F5" s="25">
        <v>2500</v>
      </c>
      <c r="G5" s="25">
        <v>2300</v>
      </c>
    </row>
    <row r="6" spans="1:12" ht="16" thickBot="1">
      <c r="I6" s="18" t="s">
        <v>45</v>
      </c>
      <c r="J6" s="32">
        <f>J4-J3</f>
        <v>82133.499999999985</v>
      </c>
    </row>
    <row r="7" spans="1:12">
      <c r="B7" s="26" t="s">
        <v>93</v>
      </c>
      <c r="C7" s="26"/>
      <c r="F7" s="26" t="s">
        <v>94</v>
      </c>
      <c r="G7" s="26"/>
    </row>
    <row r="8" spans="1:12">
      <c r="B8" s="16" t="s">
        <v>91</v>
      </c>
      <c r="C8" s="16" t="s">
        <v>92</v>
      </c>
      <c r="F8" s="16" t="s">
        <v>91</v>
      </c>
      <c r="G8" s="16" t="s">
        <v>92</v>
      </c>
    </row>
    <row r="9" spans="1:12">
      <c r="A9" s="18" t="s">
        <v>89</v>
      </c>
      <c r="B9" s="27">
        <v>1300.0000000000009</v>
      </c>
      <c r="C9" s="27">
        <v>325.00000000000023</v>
      </c>
      <c r="D9" s="13">
        <f>SUM(B9:C9)</f>
        <v>1625.0000000000011</v>
      </c>
      <c r="E9" s="18" t="s">
        <v>89</v>
      </c>
      <c r="F9" s="27">
        <v>999.9999999999992</v>
      </c>
      <c r="G9" s="27">
        <v>0</v>
      </c>
      <c r="H9" s="13">
        <f>SUM(F9:G9)</f>
        <v>999.9999999999992</v>
      </c>
      <c r="J9" s="18" t="s">
        <v>127</v>
      </c>
      <c r="L9" s="18" t="s">
        <v>45</v>
      </c>
    </row>
    <row r="10" spans="1:12">
      <c r="A10" s="18" t="s">
        <v>90</v>
      </c>
      <c r="B10" s="27">
        <v>0</v>
      </c>
      <c r="C10" s="27">
        <v>0</v>
      </c>
      <c r="D10" s="13">
        <f>SUM(B10:C10)</f>
        <v>0</v>
      </c>
      <c r="E10" s="18" t="s">
        <v>90</v>
      </c>
      <c r="F10" s="27">
        <v>2500</v>
      </c>
      <c r="G10" s="27">
        <v>1499.9999999999989</v>
      </c>
      <c r="H10" s="13">
        <f>SUM(F10:G10)</f>
        <v>3999.9999999999991</v>
      </c>
      <c r="J10" s="8">
        <v>0</v>
      </c>
      <c r="L10" s="18">
        <v>15</v>
      </c>
    </row>
    <row r="11" spans="1:12">
      <c r="B11" s="13">
        <f>SUM(B9:B10)</f>
        <v>1300.0000000000009</v>
      </c>
      <c r="C11" s="13">
        <f>SUM(C9:C10)</f>
        <v>325.00000000000023</v>
      </c>
      <c r="F11" s="13">
        <f>SUM(F9:F10)</f>
        <v>3499.9999999999991</v>
      </c>
      <c r="G11" s="13">
        <f>SUM(G9:G10)</f>
        <v>1499.9999999999989</v>
      </c>
    </row>
    <row r="12" spans="1:12">
      <c r="A12" s="18" t="s">
        <v>45</v>
      </c>
      <c r="B12" s="18">
        <v>12</v>
      </c>
      <c r="F12" s="18">
        <v>14</v>
      </c>
    </row>
    <row r="14" spans="1:12">
      <c r="B14" s="26" t="s">
        <v>93</v>
      </c>
      <c r="C14" s="26"/>
      <c r="D14" s="26"/>
      <c r="E14" s="26"/>
    </row>
    <row r="15" spans="1:12">
      <c r="A15" s="18" t="s">
        <v>97</v>
      </c>
      <c r="B15" s="13">
        <v>0.5</v>
      </c>
      <c r="C15" s="13">
        <f>D10</f>
        <v>0</v>
      </c>
      <c r="D15" s="29" t="s">
        <v>48</v>
      </c>
      <c r="E15" s="18">
        <f>SUM(D9:D10)*B15</f>
        <v>812.50000000000057</v>
      </c>
    </row>
    <row r="16" spans="1:12">
      <c r="A16" s="18" t="s">
        <v>98</v>
      </c>
      <c r="B16" s="13">
        <v>0.2</v>
      </c>
      <c r="C16" s="13">
        <f>SUM(C9:C10)</f>
        <v>325.00000000000023</v>
      </c>
      <c r="D16" s="16" t="s">
        <v>48</v>
      </c>
      <c r="E16" s="13">
        <f>SUM(B11:C11)*B16</f>
        <v>325.00000000000023</v>
      </c>
    </row>
    <row r="18" spans="1:7">
      <c r="B18" s="26" t="s">
        <v>94</v>
      </c>
      <c r="C18" s="26"/>
      <c r="D18" s="26"/>
      <c r="E18" s="26"/>
    </row>
    <row r="19" spans="1:7">
      <c r="A19" s="18" t="s">
        <v>99</v>
      </c>
      <c r="B19" s="13">
        <v>0.8</v>
      </c>
      <c r="C19" s="13">
        <f>H10</f>
        <v>3999.9999999999991</v>
      </c>
      <c r="D19" s="16" t="s">
        <v>100</v>
      </c>
      <c r="E19" s="18">
        <f>SUM(H9:H10)*B19</f>
        <v>3999.9999999999986</v>
      </c>
    </row>
    <row r="20" spans="1:7">
      <c r="A20" s="18" t="s">
        <v>98</v>
      </c>
      <c r="B20" s="13">
        <v>0.3</v>
      </c>
      <c r="C20" s="13">
        <f>G11</f>
        <v>1499.9999999999989</v>
      </c>
      <c r="D20" s="16" t="s">
        <v>48</v>
      </c>
      <c r="E20" s="18">
        <f>SUM(F11:G11)*B20</f>
        <v>1499.9999999999993</v>
      </c>
    </row>
    <row r="22" spans="1:7">
      <c r="B22" s="20" t="s">
        <v>101</v>
      </c>
      <c r="C22" s="20"/>
      <c r="D22" s="20"/>
      <c r="E22" s="20"/>
    </row>
    <row r="23" spans="1:7">
      <c r="B23" s="16" t="s">
        <v>91</v>
      </c>
      <c r="C23" s="16" t="s">
        <v>92</v>
      </c>
      <c r="F23" s="16" t="s">
        <v>91</v>
      </c>
      <c r="G23" s="16" t="s">
        <v>92</v>
      </c>
    </row>
    <row r="24" spans="1:7">
      <c r="A24" s="18" t="s">
        <v>89</v>
      </c>
      <c r="B24" s="13">
        <f>B9+F9+J10*0.5</f>
        <v>2300</v>
      </c>
      <c r="C24" s="13">
        <f>C9+G9</f>
        <v>325.00000000000023</v>
      </c>
      <c r="D24" s="28" t="s">
        <v>48</v>
      </c>
      <c r="E24" s="18" t="s">
        <v>89</v>
      </c>
      <c r="F24" s="25">
        <f>F4</f>
        <v>2300</v>
      </c>
      <c r="G24" s="25">
        <f>G4</f>
        <v>4400</v>
      </c>
    </row>
    <row r="25" spans="1:7">
      <c r="A25" s="18" t="s">
        <v>90</v>
      </c>
      <c r="B25" s="13">
        <f>B10+F10+J10*0.5</f>
        <v>2500</v>
      </c>
      <c r="C25" s="13">
        <f>C10+G10</f>
        <v>1499.9999999999989</v>
      </c>
      <c r="D25" s="28"/>
      <c r="E25" s="18" t="s">
        <v>90</v>
      </c>
      <c r="F25" s="25">
        <f>F5</f>
        <v>2500</v>
      </c>
      <c r="G25" s="25">
        <f>G5</f>
        <v>2300</v>
      </c>
    </row>
  </sheetData>
  <mergeCells count="8">
    <mergeCell ref="B22:E22"/>
    <mergeCell ref="D24:D25"/>
    <mergeCell ref="B2:C2"/>
    <mergeCell ref="F2:G2"/>
    <mergeCell ref="B7:C7"/>
    <mergeCell ref="F7:G7"/>
    <mergeCell ref="B14:E14"/>
    <mergeCell ref="B18:E1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Bronco</vt:lpstr>
      <vt:lpstr>Sensitivity Report 1</vt:lpstr>
      <vt:lpstr>Luigi</vt:lpstr>
      <vt:lpstr>Sensitivity Report 2</vt:lpstr>
      <vt:lpstr>ModifiedLuigi</vt:lpstr>
      <vt:lpstr>Sensitivity Report 3</vt:lpstr>
      <vt:lpstr>Omaha</vt:lpstr>
      <vt:lpstr>Omaha (2)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Gross</dc:creator>
  <cp:lastModifiedBy>Robert Gross</cp:lastModifiedBy>
  <dcterms:created xsi:type="dcterms:W3CDTF">2011-02-21T21:52:51Z</dcterms:created>
  <dcterms:modified xsi:type="dcterms:W3CDTF">2011-03-04T00:32:45Z</dcterms:modified>
</cp:coreProperties>
</file>